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wmf" ContentType="image/x-wmf"/>
  <Override PartName="/xl/media/image2.wmf" ContentType="image/x-wmf"/>
  <Override PartName="/xl/media/image3.wmf" ContentType="image/x-wmf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" sheetId="1" state="visible" r:id="rId2"/>
    <sheet name="ORÇ" sheetId="2" state="visible" r:id="rId3"/>
    <sheet name="CRON" sheetId="3" state="visible" r:id="rId4"/>
    <sheet name="COMPS." sheetId="4" state="visible" r:id="rId5"/>
  </sheets>
  <definedNames>
    <definedName function="false" hidden="false" localSheetId="3" name="_xlnm.Print_Area" vbProcedure="false">'COMPS.'!$A$1:$J$331</definedName>
    <definedName function="false" hidden="false" localSheetId="2" name="_xlnm.Print_Area" vbProcedure="false">CRON!$A$1:$P$31</definedName>
    <definedName function="false" hidden="false" localSheetId="2" name="_xlnm.Print_Titles" vbProcedure="false">CRON!$1:$7</definedName>
    <definedName function="false" hidden="false" localSheetId="1" name="_xlnm.Print_Area" vbProcedure="false">ORÇ!$A$1:$H$102</definedName>
    <definedName function="false" hidden="false" localSheetId="1" name="_xlnm.Print_Titles" vbProcedure="false">ORÇ!$1:$6</definedName>
    <definedName function="false" hidden="false" localSheetId="0" name="_xlnm.Print_Area" vbProcedure="false">RES!$A$1:$E$13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<sst xmlns="http://schemas.openxmlformats.org/spreadsheetml/2006/main" count="1379" uniqueCount="381">
  <si>
    <t xml:space="preserve">PREFEITURA MUNICIPAL DE ARACRUZ
Secretaria Municipal de Obras e Infraestrutura de Aracruz - SEMOB
RESUMO GERAL DO ORÇAMENTO</t>
  </si>
  <si>
    <t xml:space="preserve">PROJETO: Recuperação Funcional de Pavimentos</t>
  </si>
  <si>
    <t xml:space="preserve">BDI: 23,32%  |  BDI Diferenc. : 15,57%</t>
  </si>
  <si>
    <t xml:space="preserve">LOCAL: Diversas Localidades - Aracruz - ES </t>
  </si>
  <si>
    <t xml:space="preserve">REF: SICRO (abr-25). DER-ES ROD. (out-24 reaj. p/ abr-25). CESAN (abr-25). DER-ES EDIF. (mar-25 reaj. p/ abr-25). </t>
  </si>
  <si>
    <t xml:space="preserve">EXTENSÃO:</t>
  </si>
  <si>
    <t xml:space="preserve">Data-Base: abr-25</t>
  </si>
  <si>
    <t xml:space="preserve">ITEM</t>
  </si>
  <si>
    <t xml:space="preserve">DISCRIMINAÇÃO</t>
  </si>
  <si>
    <t xml:space="preserve">VALOR PARCIAL R$</t>
  </si>
  <si>
    <t xml:space="preserve">VALOR P/ km R$</t>
  </si>
  <si>
    <t xml:space="preserve">% sobre o Total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</si>
  <si>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</si>
  <si>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</si>
  <si>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</si>
  <si>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</si>
  <si>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</si>
  <si>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</si>
  <si>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TOTAL GERAL </t>
  </si>
  <si>
    <t xml:space="preserve">PREFEITURA MUNICIPAL DE ARACRUZ
Secretaria Municipal de Obras e Infraestrutura de Aracruz - SEMOB
PLANILHA ORÇAMENTÁRIA GERAL</t>
  </si>
  <si>
    <t xml:space="preserve">BDI:</t>
  </si>
  <si>
    <t xml:space="preserve">REF: SICRO (abr-25). DER-ES ROD. (out-24 reaj. p/ abr-25). CESAN (abr-25). DER-ES EDIF. (mar-25 reaj. p/ abr-25).  | Data-Base: abr-25</t>
  </si>
  <si>
    <t xml:space="preserve">PRAZO OBRA PREV.:</t>
  </si>
  <si>
    <t xml:space="preserve">Não Desonerado - LS: Conforme referenciais</t>
  </si>
  <si>
    <t xml:space="preserve">CÓD</t>
  </si>
  <si>
    <t xml:space="preserve">ÓRGÃO</t>
  </si>
  <si>
    <t xml:space="preserve">DISCRIMINAÇÃO DO SERVIÇO</t>
  </si>
  <si>
    <t xml:space="preserve">UNID</t>
  </si>
  <si>
    <t xml:space="preserve">QTDE</t>
  </si>
  <si>
    <t xml:space="preserve">PREÇO UNITÁRIO (R$) COM BDI</t>
  </si>
  <si>
    <t xml:space="preserve">PREÇO TOTAL (R$)</t>
  </si>
  <si>
    <t xml:space="preserve">INSTALAÇÃO MANUT. CANTEIRO MOB., DESMOB. E PLACA DE OBRA </t>
  </si>
  <si>
    <t xml:space="preserve">1.1</t>
  </si>
  <si>
    <t xml:space="preserve">CANTEIRO DE OBRAS</t>
  </si>
  <si>
    <t xml:space="preserve">DER-ES ROD.</t>
  </si>
  <si>
    <t xml:space="preserve">1.1.1</t>
  </si>
  <si>
    <t xml:space="preserve">Placa de obra nas dimensões de 3,0 x 6,0 m, padrão DER-ES</t>
  </si>
  <si>
    <t xml:space="preserve">M2</t>
  </si>
  <si>
    <t xml:space="preserve">1.1.2</t>
  </si>
  <si>
    <t xml:space="preserve">Aluguel de container p/ escritório c/ ar condicionado e banheiro, isolam.térmico e acústico, 2
luminárias, janela de vidro, tomada p/ comput. e telef.</t>
  </si>
  <si>
    <t xml:space="preserve">Mes</t>
  </si>
  <si>
    <t xml:space="preserve">1.1.3</t>
  </si>
  <si>
    <t xml:space="preserve">Aluguel de container para almoxarifado</t>
  </si>
  <si>
    <t xml:space="preserve">1.1.4</t>
  </si>
  <si>
    <t xml:space="preserve">Aluguel de container tipo refeitório simples, c/ 1 aparelho de ar condicionado, 2 luminárias e 2
janelas de vidro</t>
  </si>
  <si>
    <t xml:space="preserve">1.1.5</t>
  </si>
  <si>
    <t xml:space="preserve">Aluguel de container tipo sanitário com 3 vasos sanitários, lavatório, mictório, 5 chuveiros, 2
venezianas e piso especial</t>
  </si>
  <si>
    <t xml:space="preserve">CESAN</t>
  </si>
  <si>
    <t xml:space="preserve">1.1.6</t>
  </si>
  <si>
    <t xml:space="preserve">BANHEIRO QUIMICO</t>
  </si>
  <si>
    <t xml:space="preserve">UNM</t>
  </si>
  <si>
    <t xml:space="preserve">1.1.7</t>
  </si>
  <si>
    <t xml:space="preserve">Rede de água c/ padrão de entrada d'água diâm. 3/4" conf. CESAN, incl. tubos e conexões p/
aliment., distrib., extravas. e limp., cons. o padrão a 25m</t>
  </si>
  <si>
    <t xml:space="preserve">M</t>
  </si>
  <si>
    <t xml:space="preserve">1.1.8</t>
  </si>
  <si>
    <t xml:space="preserve">Rede de esgoto, contendo fossa e filtro, incl. tubos e conexões de ligação entre caixas,
considerando distância de 25m</t>
  </si>
  <si>
    <t xml:space="preserve">1.1.9</t>
  </si>
  <si>
    <t xml:space="preserve">Rede de luz, incl. padrão entr. energia trifás. cabo ligação até barracões, quadro distrib., disj. e
chave de força, cons. 20m entre padrão entr.e QDG</t>
  </si>
  <si>
    <t xml:space="preserve">1.1.10</t>
  </si>
  <si>
    <t xml:space="preserve">Reservatório de fibra de vidro de 1000 L, incl. suporte em madeira de 7x12cm, elevado de 4m</t>
  </si>
  <si>
    <t xml:space="preserve">Ud</t>
  </si>
  <si>
    <t xml:space="preserve">1.1.11</t>
  </si>
  <si>
    <t xml:space="preserve">Tapume Telha Metálica Ondulada 0,50mm Branca h=2,20m, incl. montagem estr. mad. 8"x8",
incl. faixas pint. esmalte sintético c/ h=40cm (Reaproveitamento 2x)</t>
  </si>
  <si>
    <t xml:space="preserve">1.1.12</t>
  </si>
  <si>
    <t xml:space="preserve">Mobilização e desmobilização de caminhão basculante (máximo)</t>
  </si>
  <si>
    <t xml:space="preserve">h</t>
  </si>
  <si>
    <t xml:space="preserve">1.1.13</t>
  </si>
  <si>
    <t xml:space="preserve">Mobilização e desmobilização de caminhão carroceria (máximo)</t>
  </si>
  <si>
    <t xml:space="preserve">1.1.14</t>
  </si>
  <si>
    <t xml:space="preserve">Mobilização e desmobilização de caminhão tanque (6.000 L) (máximo)</t>
  </si>
  <si>
    <t xml:space="preserve">1.1.15</t>
  </si>
  <si>
    <t xml:space="preserve">Mobilização e desmobilização de equipamentos com carreta prancha (máximo)</t>
  </si>
  <si>
    <t xml:space="preserve">1.1.16</t>
  </si>
  <si>
    <t xml:space="preserve">Mobilização e desmobilização de container até 50 km</t>
  </si>
  <si>
    <t xml:space="preserve">COMP.</t>
  </si>
  <si>
    <t xml:space="preserve">1.1.17</t>
  </si>
  <si>
    <t xml:space="preserve">Mobilização e desmobilização de equipamentos para ataque dos serviço, incluindo locação de banheiro portátil hidráulico instalado sobre carretinha transportável para frentes de serviços</t>
  </si>
  <si>
    <t xml:space="preserve">und</t>
  </si>
  <si>
    <t xml:space="preserve">1.1.18</t>
  </si>
  <si>
    <t xml:space="preserve">Sistema separador de água e óleo</t>
  </si>
  <si>
    <t xml:space="preserve">1.2</t>
  </si>
  <si>
    <t xml:space="preserve">SINALIZAÇÃO DE OBRAS</t>
  </si>
  <si>
    <t xml:space="preserve">1.2.1</t>
  </si>
  <si>
    <t xml:space="preserve">Cones para sinalização, fornecimento e colocação</t>
  </si>
  <si>
    <t xml:space="preserve">1.2.2</t>
  </si>
  <si>
    <t xml:space="preserve">Elementos de madeira para sinalização - cavaletes</t>
  </si>
  <si>
    <t xml:space="preserve">1.2.3</t>
  </si>
  <si>
    <t xml:space="preserve">Tela de proteção de segurança de PVC cor laranja com suporte  para sinalização de obras</t>
  </si>
  <si>
    <t xml:space="preserve">1.2.4</t>
  </si>
  <si>
    <t xml:space="preserve">Sinalização vertical com chapa em esmalte sintético</t>
  </si>
  <si>
    <t xml:space="preserve">SERVIÇOS AUXILIARES</t>
  </si>
  <si>
    <t xml:space="preserve">2.1</t>
  </si>
  <si>
    <t xml:space="preserve">Capina manual, inclusive limpeza</t>
  </si>
  <si>
    <t xml:space="preserve">2.2</t>
  </si>
  <si>
    <t xml:space="preserve">Varrição de ruas públicas (equipe com 8 faxineiros)</t>
  </si>
  <si>
    <t xml:space="preserve">dia</t>
  </si>
  <si>
    <t xml:space="preserve">2.3</t>
  </si>
  <si>
    <t xml:space="preserve">Serviços com utilização de Retroescavadeira</t>
  </si>
  <si>
    <t xml:space="preserve">SICRO</t>
  </si>
  <si>
    <t xml:space="preserve">2.4</t>
  </si>
  <si>
    <t xml:space="preserve">Demolição de concreto simples com martelete</t>
  </si>
  <si>
    <t xml:space="preserve">m³</t>
  </si>
  <si>
    <t xml:space="preserve">2.5</t>
  </si>
  <si>
    <t xml:space="preserve">Demolição e remoção de pavimento asfáltico em Vias Urbanas</t>
  </si>
  <si>
    <t xml:space="preserve">2.6</t>
  </si>
  <si>
    <t xml:space="preserve">Remoção manual de revestimento asfáltico</t>
  </si>
  <si>
    <t xml:space="preserve">2.7</t>
  </si>
  <si>
    <t xml:space="preserve">Fresagem de pavimento asfáltico a frio, esp=5cm, exclusive transporte de materiais em Vias
Urbanas</t>
  </si>
  <si>
    <t xml:space="preserve">DER-ES EDIF.</t>
  </si>
  <si>
    <t xml:space="preserve">2.8</t>
  </si>
  <si>
    <t xml:space="preserve">Índice de preço para remoção de entulho decorrente da execução de obras (Classe A CONAMA - NBR 10.004 - Classe II-B), incluindo aluguel da caçamba, carga, transporte e descarga em área licenciada</t>
  </si>
  <si>
    <t xml:space="preserve">m3</t>
  </si>
  <si>
    <t xml:space="preserve">2.9</t>
  </si>
  <si>
    <t xml:space="preserve">Meio fio de concreto pré-moldado (12 x 30 x 15) cm, inclusive caiação e transporte do meio fio
em Vias Urbanas</t>
  </si>
  <si>
    <t xml:space="preserve">2.10</t>
  </si>
  <si>
    <t xml:space="preserve">Reparo de meio-fio, inclusive caiação</t>
  </si>
  <si>
    <t xml:space="preserve">2.11</t>
  </si>
  <si>
    <t xml:space="preserve">Remoção de meio fio em Vias Urbanas</t>
  </si>
  <si>
    <t xml:space="preserve">2.12</t>
  </si>
  <si>
    <t xml:space="preserve">Nivelamento de Poço de Visita com o nível do revestimento após pavimentação, constando de arrancamento do anel existente, levantamento do pescoço e chumbação do tampão</t>
  </si>
  <si>
    <t xml:space="preserve">2.13</t>
  </si>
  <si>
    <t xml:space="preserve">Recuperação de poço de visita inclusive fornecimento tampão F.F.A.P., em Vias Urbanas</t>
  </si>
  <si>
    <t xml:space="preserve">2.14</t>
  </si>
  <si>
    <t xml:space="preserve">Reparo em caixa ralo, inclusive substituição de grelha</t>
  </si>
  <si>
    <t xml:space="preserve">2.15</t>
  </si>
  <si>
    <t xml:space="preserve">Reciclagem com incorporação do revestimento asfáltico à base e adição de brita comercial - 100% Proctor modificado</t>
  </si>
  <si>
    <t xml:space="preserve">PAVIMENTAÇÃO E SERVIÇOS DE RECAPEAMENTO ASFÁLTICO</t>
  </si>
  <si>
    <t xml:space="preserve">3.1</t>
  </si>
  <si>
    <t xml:space="preserve">SERVIÇOS </t>
  </si>
  <si>
    <t xml:space="preserve">3.1.1</t>
  </si>
  <si>
    <t xml:space="preserve">Pavimento Rígido composto com regularização do sub-leito, subbase em concreto compactado com rolo (e=13cm), pintura com asfalto diluído RM-1C e revestimento em concreto Fctmk=4,5MPa (e=23cm)</t>
  </si>
  <si>
    <t xml:space="preserve">m²</t>
  </si>
  <si>
    <t xml:space="preserve">3.1.2</t>
  </si>
  <si>
    <t xml:space="preserve">Regularização do subleito - 100% Proctor intermediário</t>
  </si>
  <si>
    <t xml:space="preserve">3.1.3</t>
  </si>
  <si>
    <t xml:space="preserve">Regularização do Subleito com adição de 50% de bica corrida e 3% de cimento</t>
  </si>
  <si>
    <t xml:space="preserve">3.1.4</t>
  </si>
  <si>
    <t xml:space="preserve">Pavimentação com blocos de concreto (35 MPa), esp.= 08 cm, colchão areia esp.= 5cm, inclusive fornecimento e transporte dos blocos e areia</t>
  </si>
  <si>
    <t xml:space="preserve">3.1.5</t>
  </si>
  <si>
    <t xml:space="preserve">Assentamento de blocos de concreto, inclusive colchão areia esp.= 5cm, exclusive blocos</t>
  </si>
  <si>
    <t xml:space="preserve">3.1.6</t>
  </si>
  <si>
    <t xml:space="preserve">Reperfilamento de pavimento para CBUQ e pré-misturado a frio aplicação com motoniveladora, exclui o fornecimento da massa </t>
  </si>
  <si>
    <t xml:space="preserve">t</t>
  </si>
  <si>
    <t xml:space="preserve">3.1.7</t>
  </si>
  <si>
    <t xml:space="preserve">Base de brita graduada, inclusive fornecimento, exclusive transporte da brita em Vias Urbanas</t>
  </si>
  <si>
    <t xml:space="preserve">M3</t>
  </si>
  <si>
    <t xml:space="preserve">3.1.8</t>
  </si>
  <si>
    <t xml:space="preserve">Imprimação com emulsão asfáltica</t>
  </si>
  <si>
    <t xml:space="preserve">3.1.9</t>
  </si>
  <si>
    <t xml:space="preserve">Remendo profundo com imprimação com emulsão asfáltica - demolição manual</t>
  </si>
  <si>
    <t xml:space="preserve">3.1.10</t>
  </si>
  <si>
    <t xml:space="preserve">Obturação de buracos c/ PMF inclusive fornecimento e transporte comercial da emulsão</t>
  </si>
  <si>
    <t xml:space="preserve">3.1.11</t>
  </si>
  <si>
    <t xml:space="preserve">Ondulação transversal em CBUQ, exceto fornecimento da pintura de ligação e da massa asfáltica</t>
  </si>
  <si>
    <t xml:space="preserve">m</t>
  </si>
  <si>
    <t xml:space="preserve">3.1.12</t>
  </si>
  <si>
    <t xml:space="preserve">Pintura de ligação</t>
  </si>
  <si>
    <t xml:space="preserve">3.1.13</t>
  </si>
  <si>
    <t xml:space="preserve">Concreto asfáltico - faixa D-9,5 - areia e brita comerciais</t>
  </si>
  <si>
    <t xml:space="preserve">3.1.14</t>
  </si>
  <si>
    <t xml:space="preserve">Concreto asfáltico - faixa C-12,5 - areia e brita comerciais</t>
  </si>
  <si>
    <t xml:space="preserve">3.1.15</t>
  </si>
  <si>
    <t xml:space="preserve">Microrrevestimento a frio com emulsão modificada com polímero de 0,8 cm - faixa II - brita comercial</t>
  </si>
  <si>
    <t xml:space="preserve">3.2</t>
  </si>
  <si>
    <t xml:space="preserve">AQUISIÇÃO E TRANSPORTE DOS MATERIAIS BETUMINOSOS E SOLOS (BDI PARA MATERIAIS ASFÁLTICOS E SOLOS = 15,28%)</t>
  </si>
  <si>
    <t xml:space="preserve">MB0001</t>
  </si>
  <si>
    <t xml:space="preserve">3.2.1</t>
  </si>
  <si>
    <t xml:space="preserve">Aquisição de CAP 50-70</t>
  </si>
  <si>
    <t xml:space="preserve">MB0002</t>
  </si>
  <si>
    <t xml:space="preserve">3.2.2</t>
  </si>
  <si>
    <t xml:space="preserve">Aquisição de E.A.I. (Imprimação)</t>
  </si>
  <si>
    <t xml:space="preserve">MB0003</t>
  </si>
  <si>
    <t xml:space="preserve">3.2.3</t>
  </si>
  <si>
    <t xml:space="preserve">Aquisição de RR-1C</t>
  </si>
  <si>
    <t xml:space="preserve">MB0004</t>
  </si>
  <si>
    <t xml:space="preserve">3.2.4</t>
  </si>
  <si>
    <t xml:space="preserve">Aquisição de RM-1C</t>
  </si>
  <si>
    <t xml:space="preserve">MB0005</t>
  </si>
  <si>
    <t xml:space="preserve">3.2.5</t>
  </si>
  <si>
    <t xml:space="preserve">Aquisição de RC1-E</t>
  </si>
  <si>
    <t xml:space="preserve">MB0006</t>
  </si>
  <si>
    <t xml:space="preserve">3.2.6</t>
  </si>
  <si>
    <t xml:space="preserve">Transporte de CAP 50-70</t>
  </si>
  <si>
    <t xml:space="preserve">MB0007</t>
  </si>
  <si>
    <t xml:space="preserve">3.2.7</t>
  </si>
  <si>
    <t xml:space="preserve">Transporte de E.A.I. (Imprimação)</t>
  </si>
  <si>
    <t xml:space="preserve">MB0008</t>
  </si>
  <si>
    <t xml:space="preserve">3.2.8</t>
  </si>
  <si>
    <t xml:space="preserve">Transporte de RR-1C</t>
  </si>
  <si>
    <t xml:space="preserve">MB0009</t>
  </si>
  <si>
    <t xml:space="preserve">3.2.9</t>
  </si>
  <si>
    <t xml:space="preserve">Transporte de RM-1C</t>
  </si>
  <si>
    <t xml:space="preserve">MB0010</t>
  </si>
  <si>
    <t xml:space="preserve">3.2.10</t>
  </si>
  <si>
    <t xml:space="preserve">Transporte de RC1-E</t>
  </si>
  <si>
    <t xml:space="preserve">SINALIZAÇÃO</t>
  </si>
  <si>
    <t xml:space="preserve">4.1</t>
  </si>
  <si>
    <t xml:space="preserve">Placa em aço - película I + III - fornecimento e implantação</t>
  </si>
  <si>
    <t xml:space="preserve">4.2</t>
  </si>
  <si>
    <t xml:space="preserve">Suporte para placa de sinalização em madeira de lei tratada 8 x 8 cm - fornecimento e implantação</t>
  </si>
  <si>
    <t xml:space="preserve">un</t>
  </si>
  <si>
    <t xml:space="preserve">4.3</t>
  </si>
  <si>
    <t xml:space="preserve">Pintura de faixa com tinta acrílica - espessura de 0,6 mm</t>
  </si>
  <si>
    <t xml:space="preserve">4.4</t>
  </si>
  <si>
    <t xml:space="preserve">Pintura de setas e zebrados com tinta acrílica - espessura de 0,6 mm</t>
  </si>
  <si>
    <t xml:space="preserve">4.5</t>
  </si>
  <si>
    <t xml:space="preserve">Tacha refletiva em plástico injetado - bidirecional tipo I - com um pino - fornecimento e colocação</t>
  </si>
  <si>
    <t xml:space="preserve">TRANSPORTE</t>
  </si>
  <si>
    <t xml:space="preserve">5.1</t>
  </si>
  <si>
    <t xml:space="preserve">Transporte com caminhão basculante de 10 m³ - rodovia pavimentada</t>
  </si>
  <si>
    <t xml:space="preserve">tkm</t>
  </si>
  <si>
    <t xml:space="preserve">5.2</t>
  </si>
  <si>
    <t xml:space="preserve">Transporte com caminhão basculante de 10 m³ - rodovia em revestimento primário</t>
  </si>
  <si>
    <t xml:space="preserve">5.3</t>
  </si>
  <si>
    <t xml:space="preserve">Transporte com caminhão carroceria de 15 t - rodovia pavimentada</t>
  </si>
  <si>
    <t xml:space="preserve">5.4</t>
  </si>
  <si>
    <t xml:space="preserve">Transporte com caminhão betoneira - rodovia pavimentada</t>
  </si>
  <si>
    <t xml:space="preserve">ADMINISTRAÇÃO LOCAL</t>
  </si>
  <si>
    <t xml:space="preserve">6.1</t>
  </si>
  <si>
    <t xml:space="preserve">Administração local</t>
  </si>
  <si>
    <t xml:space="preserve">TOTAL GERAL</t>
  </si>
  <si>
    <t xml:space="preserve">PREFEITURA MUNICIPAL DE ARACRUZ
Secretaria Municipal de Obras e Infraestrutura de Aracruz - SEMOB
CRONOGRAMA FÍSICO-FINANCEIRO</t>
  </si>
  <si>
    <t xml:space="preserve">EXTENSÃO: 128,7254133 Km</t>
  </si>
  <si>
    <t xml:space="preserve">CRONOGRAMA FÍSICO - FINANCEIRO</t>
  </si>
  <si>
    <t xml:space="preserve">DISCRIMINAÇÃO DOS SERVIÇOS</t>
  </si>
  <si>
    <t xml:space="preserve">REPASSE</t>
  </si>
  <si>
    <t xml:space="preserve">VALOR DAS OBRAS </t>
  </si>
  <si>
    <t xml:space="preserve">30 DIAS (%)</t>
  </si>
  <si>
    <t xml:space="preserve">60 DIAS (%)</t>
  </si>
  <si>
    <t xml:space="preserve">90 DIAS (%)</t>
  </si>
  <si>
    <t xml:space="preserve">120 DIAS (%)</t>
  </si>
  <si>
    <t xml:space="preserve">150 DIAS (%)</t>
  </si>
  <si>
    <t xml:space="preserve">180 DIAS (%)</t>
  </si>
  <si>
    <t xml:space="preserve">210 DIAS (%)</t>
  </si>
  <si>
    <t xml:space="preserve">240 DIAS (%)</t>
  </si>
  <si>
    <t xml:space="preserve">270 DIAS (%)</t>
  </si>
  <si>
    <t xml:space="preserve">300 DIAS (%)</t>
  </si>
  <si>
    <t xml:space="preserve">330 DIAS (%)</t>
  </si>
  <si>
    <t xml:space="preserve">360 DIAS (%)</t>
  </si>
  <si>
    <t xml:space="preserve">R$</t>
  </si>
  <si>
    <t xml:space="preserve">%</t>
  </si>
  <si>
    <t xml:space="preserve">PREVISÃO DE DESENBOLSO MENSAL</t>
  </si>
  <si>
    <t xml:space="preserve">DESEMBOLSO ACUMULADO</t>
  </si>
  <si>
    <t xml:space="preserve">% PARCIAL</t>
  </si>
  <si>
    <t xml:space="preserve">% ACUMULADA</t>
  </si>
  <si>
    <t xml:space="preserve">CÓD: </t>
  </si>
  <si>
    <t xml:space="preserve">DATA-BASE:</t>
  </si>
  <si>
    <t xml:space="preserve">CESAN (abr-25). SINAPI (abr-25). SCO-RIO (abr-25). </t>
  </si>
  <si>
    <t xml:space="preserve">UNIDADE:</t>
  </si>
  <si>
    <t xml:space="preserve">-</t>
  </si>
  <si>
    <t xml:space="preserve">ÓRG.</t>
  </si>
  <si>
    <t xml:space="preserve">CÓD.</t>
  </si>
  <si>
    <t xml:space="preserve">EQUIPAMENTO</t>
  </si>
  <si>
    <t xml:space="preserve">COND. DE TRAB.</t>
  </si>
  <si>
    <t xml:space="preserve">UTILIZAÇÃO</t>
  </si>
  <si>
    <t xml:space="preserve">CUSTO OPERACIONAL</t>
  </si>
  <si>
    <t xml:space="preserve">QUANT</t>
  </si>
  <si>
    <t xml:space="preserve">PROD</t>
  </si>
  <si>
    <t xml:space="preserve">IMPR</t>
  </si>
  <si>
    <t xml:space="preserve">CUSTO</t>
  </si>
  <si>
    <t xml:space="preserve">( A ) TOTAL</t>
  </si>
  <si>
    <t xml:space="preserve">MÃO DE OBRA SUPLEMENTAR</t>
  </si>
  <si>
    <t xml:space="preserve">UND</t>
  </si>
  <si>
    <t xml:space="preserve">SAL.
S/ ENC.</t>
  </si>
  <si>
    <t xml:space="preserve">ENC. SOCIAIS</t>
  </si>
  <si>
    <t xml:space="preserve">SAL.
C/ ENC.</t>
  </si>
  <si>
    <t xml:space="preserve"> CUSTO HORÁRIO</t>
  </si>
  <si>
    <t xml:space="preserve">( B ) TOTAL</t>
  </si>
  <si>
    <t xml:space="preserve">( C ) ADICIONAL DE FERRAMENTAS MANUAIS</t>
  </si>
  <si>
    <t xml:space="preserve"> ( D ) PRODUÇÃO DA EQUIPE</t>
  </si>
  <si>
    <t xml:space="preserve">CUSTO UNITÁRIO DA EXECUÇÃO ( A + B + C) / D = ( E )</t>
  </si>
  <si>
    <t xml:space="preserve">MATERIAIS</t>
  </si>
  <si>
    <t xml:space="preserve">CONSUMO</t>
  </si>
  <si>
    <t xml:space="preserve">CUSTO UNITÁRIO</t>
  </si>
  <si>
    <t xml:space="preserve">SINAPI</t>
  </si>
  <si>
    <t xml:space="preserve">SEMIRREBOQUE COM TRES EIXOS, PARA TRANSPORTE DE CARGA SECA, DIMENSOES APROXIMADAS 2,60 X 12,50 X 0,50 M (NAO INCLUI CAVALO MECANICO)</t>
  </si>
  <si>
    <t xml:space="preserve">UN</t>
  </si>
  <si>
    <t xml:space="preserve">( F ) TOTAL</t>
  </si>
  <si>
    <t xml:space="preserve">ATIVIDADES AUXILIARES</t>
  </si>
  <si>
    <t xml:space="preserve">SCO-RIO</t>
  </si>
  <si>
    <t xml:space="preserve">AD 15.15.0200 (A)</t>
  </si>
  <si>
    <t xml:space="preserve">Caminhoneta de servico, capacidade para 13 passageiros ou 1650Kg, com motorista, material de operacao e material de manutencao, com as seguintes especificacoes minimas: motor a gasolina de 123CV, modelo básico. Custo horario diurno (entre 05:00h e 22:00h).</t>
  </si>
  <si>
    <t xml:space="preserve">( G ) TOTAL</t>
  </si>
  <si>
    <t xml:space="preserve">TEMPO FIXO</t>
  </si>
  <si>
    <t xml:space="preserve">( H ) TOTAL</t>
  </si>
  <si>
    <t xml:space="preserve">D.M.T.</t>
  </si>
  <si>
    <t xml:space="preserve">CONSUMO (tkm)</t>
  </si>
  <si>
    <t xml:space="preserve">XP</t>
  </si>
  <si>
    <t xml:space="preserve">XR</t>
  </si>
  <si>
    <t xml:space="preserve">( I ) TOTAL</t>
  </si>
  <si>
    <t xml:space="preserve">CUSTO DIRETO TOTAL  ( E ) + ( F ) + ( G ) + ( H ) + ( I )</t>
  </si>
  <si>
    <t xml:space="preserve">SICRO (abr-25). </t>
  </si>
  <si>
    <t xml:space="preserve">P9842</t>
  </si>
  <si>
    <t xml:space="preserve">Faxineiro</t>
  </si>
  <si>
    <t xml:space="preserve">mês</t>
  </si>
  <si>
    <t xml:space="preserve">E9526</t>
  </si>
  <si>
    <t xml:space="preserve">Retroescavadeira de pneus - capacidade da caçamba da pá-carregadeira de 0,76 m³ e da retroescavadeira de 0,29 m³ - 58 kW </t>
  </si>
  <si>
    <t xml:space="preserve">P9824</t>
  </si>
  <si>
    <t xml:space="preserve">Servente</t>
  </si>
  <si>
    <t xml:space="preserve">DER-ES ROD. (out-24 reaj. p/ abr-25). SICRO (abr-25). </t>
  </si>
  <si>
    <t xml:space="preserve">P9821</t>
  </si>
  <si>
    <t xml:space="preserve">Pedreiro</t>
  </si>
  <si>
    <t xml:space="preserve">Encarregado de O.A.C.</t>
  </si>
  <si>
    <t xml:space="preserve">Pescoço p/ PV  H= 0,30 m diam= 0,60 m (anel de concreto pré-moldado)</t>
  </si>
  <si>
    <t xml:space="preserve">Argamassa de cimento e areia 1:3 - confecção em betoneira e lançamento manual - areia comercial</t>
  </si>
  <si>
    <t xml:space="preserve">Concreto fck = 20 MPa - confecção em betoneira e lançamento manual - areia e brita comerciais</t>
  </si>
  <si>
    <t xml:space="preserve">
DER-ES ROD. - 40092</t>
  </si>
  <si>
    <t xml:space="preserve">Caminhão carroceria 815/37 PBT=8,3t (TOCO 4,0t)</t>
  </si>
  <si>
    <t xml:space="preserve">Pedreiro de O.A.C.</t>
  </si>
  <si>
    <t xml:space="preserve">M2623</t>
  </si>
  <si>
    <t xml:space="preserve">Grelha metálica para boca de lobo com capacidade de até 300 kN - C = 0,90 m e L = 0,30 m</t>
  </si>
  <si>
    <t xml:space="preserve">Concreto estrutural fck = 10,0 MPa, inclusive transportes areia, cimento e pedra britada</t>
  </si>
  <si>
    <t xml:space="preserve">Escavação manual em mat. 1ª cat. H= 0,00 a 1,50 m</t>
  </si>
  <si>
    <t xml:space="preserve">Formas planas de madeira com 02 (dois) reaproveitamentos, inclusive fornecimento e transporte das madeiras</t>
  </si>
  <si>
    <t xml:space="preserve">Grelha metálica simples para boca de lobo de 300 x 900 mm e capacidade de 300 kN - Caminhão carroceria 15 t</t>
  </si>
  <si>
    <t xml:space="preserve">SICRO (abr-25). SINAPI (abr-25). </t>
  </si>
  <si>
    <t xml:space="preserve">APLICAÇÃO DE LONA PLÁSTICA PARA EXECUÇÃO DE PAVIMENTOS DE CONCRETO. AF_04/2022</t>
  </si>
  <si>
    <t xml:space="preserve">Pavimento de concreto compactado com rolo - brita comercial</t>
  </si>
  <si>
    <t xml:space="preserve">Cura com pintura asfáltica para pavimento de concreto compactado com rolo</t>
  </si>
  <si>
    <t xml:space="preserve">Pavimento de concreto com equipamento de pequeno porte - areia e brita comerciais</t>
  </si>
  <si>
    <t xml:space="preserve">ARMAÇÃO PARA EXECUÇÃO DE RADIER, PISO DE CONCRETO OU LAJE SOBRE SOLO, COM USO DE TELA Q-113. AF_09/2021</t>
  </si>
  <si>
    <t xml:space="preserve">KG</t>
  </si>
  <si>
    <t xml:space="preserve">EXECUÇÃO DE JUNTAS DE CONTRAÇÃO PARA PAVIMENTOS DE CONCRETO. AF_04/2022</t>
  </si>
  <si>
    <t xml:space="preserve">APLICAÇÃO DE GRAXA EM BARRAS DE TRANSFERÊNCIA PARA EXECUÇÃO DE PAVIMENTO DE CONCRETO. AF_04/2022</t>
  </si>
  <si>
    <t xml:space="preserve">BARRAS DE TRANSFERÊNCIA, AÇO CA-25 DE 32,0 MM, PARA EXECUÇÃO DE PAVIMENTO DE CONCRETO - FORNECIMENTO E INSTALAÇÃO. AF_04/2022</t>
  </si>
  <si>
    <t xml:space="preserve">Armação em aço CA-50 - fornecimento, preparo e colocação</t>
  </si>
  <si>
    <t xml:space="preserve">kg</t>
  </si>
  <si>
    <t xml:space="preserve">E9605</t>
  </si>
  <si>
    <t xml:space="preserve">Caminhão tanque com capacidade de 6.000 l - 136 kW</t>
  </si>
  <si>
    <t xml:space="preserve">Conjunto moto bomba diam. 4"</t>
  </si>
  <si>
    <t xml:space="preserve">E9518</t>
  </si>
  <si>
    <t xml:space="preserve">Grade de 24 discos rebocável de D = 60 cm (24")</t>
  </si>
  <si>
    <t xml:space="preserve">E9524</t>
  </si>
  <si>
    <t xml:space="preserve">Motoniveladora - 93 kW</t>
  </si>
  <si>
    <t xml:space="preserve">E9682</t>
  </si>
  <si>
    <t xml:space="preserve">Rolo compactador liso tandem vibratório autopropelido de 1,6 t - 18 kW</t>
  </si>
  <si>
    <t xml:space="preserve">E9685</t>
  </si>
  <si>
    <t xml:space="preserve">Rolo compactador pé de carneiro vibratório autopropelido por pneus de 11,6 t - 82 kW</t>
  </si>
  <si>
    <t xml:space="preserve">E9762</t>
  </si>
  <si>
    <t xml:space="preserve">Rolo compactador de pneus autopropelido de 27 t - 85 kW</t>
  </si>
  <si>
    <t xml:space="preserve">E9577</t>
  </si>
  <si>
    <t xml:space="preserve">Trator agrícola sobre pneus - 77 kW</t>
  </si>
  <si>
    <t xml:space="preserve">Encarregado de pista</t>
  </si>
  <si>
    <t xml:space="preserve">Greidista</t>
  </si>
  <si>
    <t xml:space="preserve">Bica corrida sem frete</t>
  </si>
  <si>
    <t xml:space="preserve">Cimento CP III</t>
  </si>
  <si>
    <t xml:space="preserve">DER-ES ROD. (out-24 reaj. p/ abr-25). </t>
  </si>
  <si>
    <t xml:space="preserve">
DER-ES ROD. - 40884</t>
  </si>
  <si>
    <t xml:space="preserve">Rolo AP de pneus AP-26 (8,9t) (MULLER) ou equivalente</t>
  </si>
  <si>
    <t xml:space="preserve">Calceteiro</t>
  </si>
  <si>
    <t xml:space="preserve">Encarregado de pavimentação</t>
  </si>
  <si>
    <t xml:space="preserve">Areia grossa jazida com carregamento mecânico</t>
  </si>
  <si>
    <t xml:space="preserve">
SETOP - RO-41207</t>
  </si>
  <si>
    <t xml:space="preserve">E9511</t>
  </si>
  <si>
    <t xml:space="preserve">Carregadeira de pneus com capacidade de 3,40 m³ - 195 kW</t>
  </si>
  <si>
    <t xml:space="preserve">P9840</t>
  </si>
  <si>
    <t xml:space="preserve">Encarregado geral</t>
  </si>
  <si>
    <t xml:space="preserve">
DER-ES ROD. - 43162</t>
  </si>
  <si>
    <t xml:space="preserve">H</t>
  </si>
  <si>
    <t xml:space="preserve">Rolo AP liso de aço TH-10 (6,3t) (TEMA TERRA) ou equivalente</t>
  </si>
  <si>
    <t xml:space="preserve">P9803</t>
  </si>
  <si>
    <t xml:space="preserve">Almoxarife</t>
  </si>
  <si>
    <t xml:space="preserve">P9812</t>
  </si>
  <si>
    <t xml:space="preserve">Engenheiro</t>
  </si>
  <si>
    <t xml:space="preserve">P9903</t>
  </si>
  <si>
    <t xml:space="preserve">Auxiliar técnico</t>
  </si>
  <si>
    <t xml:space="preserve">P9858</t>
  </si>
  <si>
    <t xml:space="preserve">Laboratorista</t>
  </si>
  <si>
    <t xml:space="preserve">P9833</t>
  </si>
  <si>
    <t xml:space="preserve">Auxiliar de laboratório</t>
  </si>
  <si>
    <t xml:space="preserve">P9949</t>
  </si>
  <si>
    <t xml:space="preserve">Topógrafo</t>
  </si>
  <si>
    <t xml:space="preserve">P9950</t>
  </si>
  <si>
    <t xml:space="preserve">Auxiliar de topografia</t>
  </si>
  <si>
    <t xml:space="preserve">Aluguel mensal de instrumento de topografia ( Estação Total )</t>
  </si>
  <si>
    <t xml:space="preserve">Aluguel mensal de laboratório de betume</t>
  </si>
  <si>
    <t xml:space="preserve">Aluguel mensal de veículos tipo Gol  1.6, inclusive combustível</t>
  </si>
  <si>
    <t xml:space="preserve">Gasolina</t>
  </si>
  <si>
    <t xml:space="preserve">L</t>
  </si>
  <si>
    <t xml:space="preserve">CUSTO UNITÁRIO TOTAL PARA EXECUÇÃO DA OBRA (PRAZO DA OBRA =</t>
  </si>
  <si>
    <t xml:space="preserve">MESES)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</si>
</sst>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&quot;R$ &quot;* #,##0.00_-;&quot;-R$ &quot;* #,##0.00_-;_-&quot;R$ &quot;* \-??_-;_-@_-"/>
    <numFmt numFmtId="166" formatCode="0%"/>
    <numFmt numFmtId="167" formatCode="_-* #,##0.00_-;\-* #,##0.00_-;_-* \-??_-;_-@_-"/>
    <numFmt numFmtId="168" formatCode="0.00&quot; Km&quot;"/>
    <numFmt numFmtId="169" formatCode="#,##0.00"/>
    <numFmt numFmtId="170" formatCode="0.00%"/>
    <numFmt numFmtId="171" formatCode="_-&quot;R$&quot;* #,##0.00_-;&quot;-R$&quot;* #,##0.00_-;_-&quot;R$&quot;* \-??_-;_-@_-"/>
    <numFmt numFmtId="172" formatCode="0"/>
    <numFmt numFmtId="173" formatCode="0&quot; meses&quot;"/>
    <numFmt numFmtId="174" formatCode="#,##0"/>
    <numFmt numFmtId="175" formatCode="&quot;SERVIÇO: &quot;@"/>
    <numFmt numFmtId="176" formatCode="&quot;REFERENCIA:              &quot;@"/>
    <numFmt numFmtId="177" formatCode="0.00"/>
    <numFmt numFmtId="178" formatCode="0.0000"/>
    <numFmt numFmtId="179" formatCode="_-* #,##0.0000_-;\-* #,##0.0000_-;_-* \-??_-;_-@_-"/>
    <numFmt numFmtId="180" formatCode="#,##0.0000"/>
    <numFmt numFmtId="181" formatCode="0.0000000"/>
    <numFmt numFmtId="182" formatCode="0.000"/>
    <numFmt numFmtId="183" formatCode="&quot;R$ &quot;#,##0.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1"/>
      <name val="Berlin Sans FB Demi"/>
      <family val="2"/>
      <charset val="1"/>
    </font>
    <font>
      <sz val="26"/>
      <color rgb="FFC00000"/>
      <name val="Calibri"/>
      <family val="2"/>
      <charset val="1"/>
    </font>
    <font>
      <b val="true"/>
      <sz val="8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Calibri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24"/>
      <color rgb="FFC00000"/>
      <name val="Calibri"/>
      <family val="2"/>
      <charset val="1"/>
    </font>
    <font>
      <sz val="8"/>
      <color rgb="FFFF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2F0D9"/>
      </patternFill>
    </fill>
    <fill>
      <patternFill patternType="solid">
        <fgColor rgb="FFDEEBF7"/>
        <bgColor rgb="FFE2F0D9"/>
      </patternFill>
    </fill>
    <fill>
      <patternFill patternType="solid">
        <fgColor rgb="FFD9D9D9"/>
        <bgColor rgb="FFDBDBDB"/>
      </patternFill>
    </fill>
    <fill>
      <patternFill patternType="solid">
        <fgColor rgb="FFBDD7EE"/>
        <bgColor rgb="FFD6DCE5"/>
      </patternFill>
    </fill>
    <fill>
      <patternFill patternType="solid">
        <fgColor rgb="FFD6DCE5"/>
        <bgColor rgb="FFDBDBDB"/>
      </patternFill>
    </fill>
    <fill>
      <patternFill patternType="solid">
        <fgColor rgb="FFDBDBDB"/>
        <bgColor rgb="FFD9D9D9"/>
      </patternFill>
    </fill>
    <fill>
      <patternFill patternType="solid">
        <fgColor rgb="FF00B050"/>
        <bgColor rgb="FF008080"/>
      </patternFill>
    </fill>
  </fills>
  <borders count="8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hair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/>
      <top style="hair"/>
      <bottom/>
      <diagonal/>
    </border>
    <border diagonalUp="false" diagonalDown="false">
      <left style="thin"/>
      <right/>
      <top style="hair"/>
      <bottom/>
      <diagonal/>
    </border>
    <border diagonalUp="false" diagonalDown="false">
      <left/>
      <right style="medium"/>
      <top style="hair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hair"/>
      <bottom style="thin"/>
      <diagonal/>
    </border>
    <border diagonalUp="false" diagonalDown="false">
      <left style="thin"/>
      <right style="medium"/>
      <top style="hair"/>
      <bottom style="thin"/>
      <diagonal/>
    </border>
  </borders>
  <cellStyleXfs count="3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3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3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4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5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2" borderId="6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18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2" borderId="1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20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2" borderId="25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8" fillId="2" borderId="26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8" fillId="2" borderId="3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8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9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1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8" fillId="3" borderId="26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3" borderId="3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3" borderId="3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3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4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1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6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3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8" fillId="3" borderId="9" xfId="2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1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3" borderId="3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8" fillId="3" borderId="1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18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8" fillId="3" borderId="19" xfId="25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8" fillId="0" borderId="2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4" borderId="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7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2" borderId="5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7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3" fillId="4" borderId="11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5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5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0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4" fillId="0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6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8" fillId="0" borderId="4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6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6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2" borderId="6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6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7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7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7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0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6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6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68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6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7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7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7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6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2" borderId="6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4" borderId="7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0" borderId="7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7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7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7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69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71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7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4" fillId="2" borderId="7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4" fillId="2" borderId="7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4" fillId="2" borderId="7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2" borderId="8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4" fillId="0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8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5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5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2" borderId="8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2" borderId="83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4" fillId="0" borderId="7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7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4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4" fillId="0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7" fillId="2" borderId="6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6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6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3" fontId="17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3" xfId="20"/>
    <cellStyle name="Moeda 3 2" xfId="21"/>
    <cellStyle name="Moeda 3 7" xfId="22"/>
    <cellStyle name="Normal 2" xfId="23"/>
    <cellStyle name="Normal 2 10" xfId="24"/>
    <cellStyle name="Normal 2 2" xfId="25"/>
    <cellStyle name="Normal 4" xfId="26"/>
    <cellStyle name="Normal 7" xfId="27"/>
    <cellStyle name="Porcentagem 13 4" xfId="28"/>
    <cellStyle name="Porcentagem 2" xfId="29"/>
    <cellStyle name="Porcentagem 3" xfId="30"/>
    <cellStyle name="Vírgula 11" xfId="31"/>
    <cellStyle name="Vírgula 2 2" xfId="32"/>
  </cellStyles>
  <dxfs count="50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2F0D9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D6DCE5"/>
      <rgbColor rgb="FFC6EFCE"/>
      <rgbColor rgb="FFFFEB9C"/>
      <rgbColor rgb="FFDBDBDB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104760</xdr:colOff>
      <xdr:row>0</xdr:row>
      <xdr:rowOff>76320</xdr:rowOff>
    </xdr:from>
    <xdr:to>
      <xdr:col>1</xdr:col>
      <xdr:colOff>371520</xdr:colOff>
      <xdr:row>0</xdr:row>
      <xdr:rowOff>924120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104760" y="76320"/>
          <a:ext cx="951840" cy="847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47520</xdr:rowOff>
    </xdr:from>
    <xdr:to>
      <xdr:col>1</xdr:col>
      <xdr:colOff>162000</xdr:colOff>
      <xdr:row>0</xdr:row>
      <xdr:rowOff>771480</xdr:rowOff>
    </xdr:to>
    <xdr:pic>
      <xdr:nvPicPr>
        <xdr:cNvPr id="1" name="Imagem 1" descr=""/>
        <xdr:cNvPicPr/>
      </xdr:nvPicPr>
      <xdr:blipFill>
        <a:blip r:embed="rId1"/>
        <a:stretch/>
      </xdr:blipFill>
      <xdr:spPr>
        <a:xfrm>
          <a:off x="76320" y="47520"/>
          <a:ext cx="820800" cy="723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114120</xdr:colOff>
      <xdr:row>0</xdr:row>
      <xdr:rowOff>57240</xdr:rowOff>
    </xdr:from>
    <xdr:to>
      <xdr:col>1</xdr:col>
      <xdr:colOff>495000</xdr:colOff>
      <xdr:row>2</xdr:row>
      <xdr:rowOff>257400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114120" y="57240"/>
          <a:ext cx="864720" cy="771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S1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5" activeCellId="0" sqref="B15"/>
    </sheetView>
  </sheetViews>
  <sheetFormatPr defaultColWidth="8.6875" defaultRowHeight="18" zeroHeight="false" outlineLevelRow="0" outlineLevelCol="0"/>
  <cols>
    <col collapsed="false" customWidth="true" hidden="false" outlineLevel="0" max="1" min="1" style="0" width="9.71"/>
    <col collapsed="false" customWidth="true" hidden="false" outlineLevel="0" max="2" min="2" style="0" width="60.71"/>
    <col collapsed="false" customWidth="true" hidden="false" outlineLevel="0" max="5" min="3" style="0" width="19.71"/>
    <col collapsed="false" customWidth="true" hidden="false" outlineLevel="0" max="6" min="6" style="0" width="8.57"/>
    <col collapsed="false" customWidth="true" hidden="false" outlineLevel="0" max="7" min="7" style="0" width="9.29"/>
    <col collapsed="false" customWidth="true" hidden="false" outlineLevel="0" max="8" min="8" style="0" width="25"/>
    <col collapsed="false" customWidth="true" hidden="false" outlineLevel="0" max="9" min="9" style="0" width="22.01"/>
    <col collapsed="false" customWidth="true" hidden="false" outlineLevel="0" max="10" min="10" style="0" width="11.71"/>
    <col collapsed="false" customWidth="true" hidden="false" outlineLevel="0" max="11" min="11" style="0" width="27.14"/>
    <col collapsed="false" customWidth="true" hidden="false" outlineLevel="0" max="256" min="256" style="0" width="13.29"/>
    <col collapsed="false" customWidth="true" hidden="false" outlineLevel="0" max="257" min="257" style="0" width="50.71"/>
    <col collapsed="false" customWidth="true" hidden="false" outlineLevel="0" max="260" min="258" style="0" width="16.71"/>
    <col collapsed="false" customWidth="true" hidden="false" outlineLevel="0" max="261" min="261" style="0" width="2.85"/>
    <col collapsed="false" customWidth="true" hidden="false" outlineLevel="0" max="262" min="262" style="0" width="5.14"/>
    <col collapsed="false" customWidth="true" hidden="false" outlineLevel="0" max="263" min="263" style="0" width="6.15"/>
    <col collapsed="false" customWidth="true" hidden="false" outlineLevel="0" max="265" min="265" style="0" width="8.86"/>
    <col collapsed="false" customWidth="true" hidden="false" outlineLevel="0" max="266" min="266" style="0" width="15.86"/>
    <col collapsed="false" customWidth="true" hidden="false" outlineLevel="0" max="512" min="512" style="0" width="13.29"/>
    <col collapsed="false" customWidth="true" hidden="false" outlineLevel="0" max="513" min="513" style="0" width="50.71"/>
    <col collapsed="false" customWidth="true" hidden="false" outlineLevel="0" max="516" min="514" style="0" width="16.71"/>
    <col collapsed="false" customWidth="true" hidden="false" outlineLevel="0" max="517" min="517" style="0" width="2.85"/>
    <col collapsed="false" customWidth="true" hidden="false" outlineLevel="0" max="518" min="518" style="0" width="5.14"/>
    <col collapsed="false" customWidth="true" hidden="false" outlineLevel="0" max="519" min="519" style="0" width="6.15"/>
    <col collapsed="false" customWidth="true" hidden="false" outlineLevel="0" max="521" min="521" style="0" width="8.86"/>
    <col collapsed="false" customWidth="true" hidden="false" outlineLevel="0" max="522" min="522" style="0" width="15.86"/>
    <col collapsed="false" customWidth="true" hidden="false" outlineLevel="0" max="768" min="768" style="0" width="13.29"/>
    <col collapsed="false" customWidth="true" hidden="false" outlineLevel="0" max="769" min="769" style="0" width="50.71"/>
    <col collapsed="false" customWidth="true" hidden="false" outlineLevel="0" max="772" min="770" style="0" width="16.71"/>
    <col collapsed="false" customWidth="true" hidden="false" outlineLevel="0" max="773" min="773" style="0" width="2.85"/>
    <col collapsed="false" customWidth="true" hidden="false" outlineLevel="0" max="774" min="774" style="0" width="5.14"/>
    <col collapsed="false" customWidth="true" hidden="false" outlineLevel="0" max="775" min="775" style="0" width="6.15"/>
    <col collapsed="false" customWidth="true" hidden="false" outlineLevel="0" max="777" min="777" style="0" width="8.86"/>
    <col collapsed="false" customWidth="true" hidden="false" outlineLevel="0" max="778" min="778" style="0" width="15.86"/>
    <col collapsed="false" customWidth="true" hidden="false" outlineLevel="0" max="1024" min="1024" style="0" width="13.29"/>
  </cols>
  <sheetData>
    <row r="1" customFormat="false" ht="75.75" hidden="false" customHeight="true" outlineLevel="0" collapsed="false">
      <c r="A1" s="1" t="s">
        <v>0</v>
      </c>
      <c r="B1" s="1"/>
      <c r="C1" s="1"/>
      <c r="D1" s="1"/>
      <c r="E1" s="1"/>
      <c r="H1" s="2"/>
      <c r="K1" s="3"/>
      <c r="L1" s="3"/>
      <c r="M1" s="3"/>
      <c r="N1" s="3"/>
      <c r="O1" s="3"/>
      <c r="P1" s="3"/>
      <c r="Q1" s="3"/>
      <c r="R1" s="3"/>
      <c r="S1" s="3"/>
    </row>
    <row r="2" customFormat="false" ht="21.95" hidden="false" customHeight="true" outlineLevel="0" collapsed="false">
      <c r="A2" s="4" t="s">
        <v>1</v>
      </c>
      <c r="B2" s="4"/>
      <c r="C2" s="5" t="s">
        <v>2</v>
      </c>
      <c r="D2" s="5"/>
      <c r="E2" s="5"/>
      <c r="H2" s="6"/>
    </row>
    <row r="3" customFormat="false" ht="21.95" hidden="false" customHeight="true" outlineLevel="0" collapsed="false">
      <c r="A3" s="7" t="s">
        <v>3</v>
      </c>
      <c r="B3" s="8"/>
      <c r="C3" s="9" t="s">
        <v>4</v>
      </c>
      <c r="D3" s="9"/>
      <c r="E3" s="9"/>
      <c r="H3" s="6"/>
    </row>
    <row r="4" customFormat="false" ht="21.95" hidden="false" customHeight="true" outlineLevel="0" collapsed="false">
      <c r="A4" s="10" t="s">
        <v>5</v>
      </c>
      <c r="B4" s="11" t="n">
        <v>128.7254133</v>
      </c>
      <c r="C4" s="9" t="s">
        <v>6</v>
      </c>
      <c r="D4" s="9"/>
      <c r="E4" s="9"/>
    </row>
    <row r="5" customFormat="false" ht="25.5" hidden="false" customHeight="true" outlineLevel="0" collapsed="false">
      <c r="A5" s="12" t="s">
        <v>7</v>
      </c>
      <c r="B5" s="13" t="s">
        <v>8</v>
      </c>
      <c r="C5" s="14" t="s">
        <v>9</v>
      </c>
      <c r="D5" s="15" t="s">
        <v>10</v>
      </c>
      <c r="E5" s="16" t="s">
        <v>11</v>
      </c>
    </row>
    <row r="6" customFormat="false" ht="18" hidden="false" customHeight="true" outlineLevel="0" collapsed="false">
      <c r="A6" s="17" t="s">
        <v>12</v>
      </c>
      <c r="B6" s="18" t="str">
        <f aca="false">VLOOKUP(A6,ORÇ!C:I,2,0)</f>
        <v>INSTALAÇÃO MANUT. CANTEIRO MOB., DESMOB. E PLACA DE OBRA </v>
      </c>
      <c r="C6" s="19" t="n">
        <f aca="false">VLOOKUP(A6,ORÇ!C:X,8,0)</f>
        <v>0</v>
      </c>
      <c r="D6" s="20" t="n">
        <f aca="false">C6/$B$4</f>
        <v>0</v>
      </c>
      <c r="E6" s="21" t="e">
        <f aca="false">C6/$C$12</f>
        <v>#DIV/0!</v>
      </c>
    </row>
    <row r="7" customFormat="false" ht="18" hidden="false" customHeight="true" outlineLevel="0" collapsed="false">
      <c r="A7" s="22" t="s">
        <v>13</v>
      </c>
      <c r="B7" s="18" t="str">
        <f aca="false">VLOOKUP(A7,ORÇ!C:I,2,0)</f>
        <v>SERVIÇOS AUXILIARES</v>
      </c>
      <c r="C7" s="19" t="n">
        <f aca="false">VLOOKUP(A7,ORÇ!C:X,8,0)</f>
        <v>0</v>
      </c>
      <c r="D7" s="20" t="n">
        <f aca="false">C7/$B$4</f>
        <v>0</v>
      </c>
      <c r="E7" s="21" t="e">
        <f aca="false">C7/$C$12</f>
        <v>#DIV/0!</v>
      </c>
    </row>
    <row r="8" customFormat="false" ht="18" hidden="false" customHeight="true" outlineLevel="0" collapsed="false">
      <c r="A8" s="22" t="s">
        <v>14</v>
      </c>
      <c r="B8" s="18" t="str">
        <f aca="false">VLOOKUP(A8,ORÇ!C:I,2,0)</f>
        <v>PAVIMENTAÇÃO E SERVIÇOS DE RECAPEAMENTO ASFÁLTICO</v>
      </c>
      <c r="C8" s="19" t="n">
        <f aca="false">VLOOKUP(A8,ORÇ!C:X,8,0)</f>
        <v>0</v>
      </c>
      <c r="D8" s="20" t="n">
        <f aca="false">C8/$B$4</f>
        <v>0</v>
      </c>
      <c r="E8" s="21" t="e">
        <f aca="false">C8/$C$12</f>
        <v>#DIV/0!</v>
      </c>
    </row>
    <row r="9" customFormat="false" ht="18" hidden="false" customHeight="true" outlineLevel="0" collapsed="false">
      <c r="A9" s="23" t="s">
        <v>15</v>
      </c>
      <c r="B9" s="24" t="str">
        <f aca="false">VLOOKUP(A9,ORÇ!C:I,2,0)</f>
        <v>SINALIZAÇÃO</v>
      </c>
      <c r="C9" s="25" t="n">
        <f aca="false">VLOOKUP(A9,ORÇ!C:X,8,0)</f>
        <v>0</v>
      </c>
      <c r="D9" s="20" t="n">
        <f aca="false">C9/$B$4</f>
        <v>0</v>
      </c>
      <c r="E9" s="21" t="e">
        <f aca="false">C9/$C$12</f>
        <v>#DIV/0!</v>
      </c>
    </row>
    <row r="10" customFormat="false" ht="18" hidden="false" customHeight="true" outlineLevel="0" collapsed="false">
      <c r="A10" s="23" t="s">
        <v>16</v>
      </c>
      <c r="B10" s="24" t="str">
        <f aca="false">VLOOKUP(A10,ORÇ!C:I,2,0)</f>
        <v>TRANSPORTE</v>
      </c>
      <c r="C10" s="25" t="n">
        <f aca="false">VLOOKUP(A10,ORÇ!C:X,8,0)</f>
        <v>0</v>
      </c>
      <c r="D10" s="20" t="n">
        <f aca="false">C10/$B$4</f>
        <v>0</v>
      </c>
      <c r="E10" s="21" t="e">
        <f aca="false">C10/$C$12</f>
        <v>#DIV/0!</v>
      </c>
    </row>
    <row r="11" customFormat="false" ht="18" hidden="false" customHeight="true" outlineLevel="0" collapsed="false">
      <c r="A11" s="23" t="s">
        <v>17</v>
      </c>
      <c r="B11" s="24" t="str">
        <f aca="false">VLOOKUP(A11,ORÇ!C:I,2,0)</f>
        <v>ADMINISTRAÇÃO LOCAL</v>
      </c>
      <c r="C11" s="25" t="n">
        <f aca="false">VLOOKUP(A11,ORÇ!C:X,8,0)</f>
        <v>0</v>
      </c>
      <c r="D11" s="20" t="n">
        <f aca="false">C11/$B$4</f>
        <v>0</v>
      </c>
      <c r="E11" s="21" t="e">
        <f aca="false">C11/$C$12</f>
        <v>#DIV/0!</v>
      </c>
      <c r="H11" s="26"/>
      <c r="K11" s="27"/>
    </row>
    <row r="12" customFormat="false" ht="20.1" hidden="false" customHeight="true" outlineLevel="0" collapsed="false">
      <c r="A12" s="28" t="s">
        <v>18</v>
      </c>
      <c r="B12" s="28"/>
      <c r="C12" s="29" t="n">
        <f aca="false">SUM(C5:C11)</f>
        <v>0</v>
      </c>
      <c r="D12" s="29" t="n">
        <f aca="false">SUM(D5:D11)</f>
        <v>0</v>
      </c>
      <c r="E12" s="30" t="e">
        <f aca="false">SUM(E5:E11)</f>
        <v>#DIV/0!</v>
      </c>
      <c r="H12" s="31"/>
      <c r="K12" s="27"/>
    </row>
  </sheetData>
  <mergeCells count="6">
    <mergeCell ref="A1:E1"/>
    <mergeCell ref="A2:B2"/>
    <mergeCell ref="C2:E2"/>
    <mergeCell ref="C3:E3"/>
    <mergeCell ref="C4:E4"/>
    <mergeCell ref="A12:B12"/>
  </mergeCells>
  <conditionalFormatting sqref="H2:H3">
    <cfRule type="containsText" priority="2" operator="containsText" aboveAverage="0" equalAverage="0" bottom="0" percent="0" rank="0" text="ERRO" dxfId="0">
      <formula>NOT(ISERROR(SEARCH("ERRO",H2)))</formula>
    </cfRule>
    <cfRule type="containsText" priority="3" operator="containsText" aboveAverage="0" equalAverage="0" bottom="0" percent="0" rank="0" text="OK!" dxfId="1">
      <formula>NOT(ISERROR(SEARCH("OK!",H2)))</formula>
    </cfRule>
    <cfRule type="iconSet" priority="4">
      <iconSet iconSet="3TrafficLights1">
        <cfvo type="percent" val="0"/>
        <cfvo type="percent" val="33"/>
        <cfvo type="percent" val="67"/>
      </iconSet>
    </cfRule>
    <cfRule type="cellIs" priority="5" operator="equal" aboveAverage="0" equalAverage="0" bottom="0" percent="0" rank="0" text="" dxfId="2">
      <formula>"""OK!"""</formula>
    </cfRule>
    <cfRule type="cellIs" priority="6" operator="equal" aboveAverage="0" equalAverage="0" bottom="0" percent="0" rank="0" text="" dxfId="3">
      <formula>"""OK!"""</formula>
    </cfRule>
    <cfRule type="colorScale" priority="7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false"/>
  <pageMargins left="0.511805555555556" right="0.511805555555556" top="0.7875" bottom="0.7875" header="0.511811023622047" footer="0.315277777777778"/>
  <pageSetup paperSize="9" scale="100" fitToWidth="1" fitToHeight="0" pageOrder="downThenOver" orientation="landscape" blackAndWhite="false" draft="false" cellComments="none" firstPageNumber="27" useFirstPageNumber="true" horizontalDpi="300" verticalDpi="300" copies="1"/>
  <headerFooter differentFirst="false" differentOddEven="false">
    <oddHeader/>
    <oddFooter>&amp;C&amp;P</oddFooter>
  </headerFooter>
  <colBreaks count="1" manualBreakCount="1">
    <brk id="6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S13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15.4453125" defaultRowHeight="16.5" zeroHeight="false" outlineLevelRow="0" outlineLevelCol="0"/>
  <cols>
    <col collapsed="false" customWidth="true" hidden="false" outlineLevel="0" max="1" min="1" style="32" width="10.42"/>
    <col collapsed="false" customWidth="true" hidden="false" outlineLevel="0" max="3" min="2" style="33" width="6.57"/>
    <col collapsed="false" customWidth="true" hidden="false" outlineLevel="0" max="4" min="4" style="33" width="72.14"/>
    <col collapsed="false" customWidth="true" hidden="false" outlineLevel="0" max="5" min="5" style="33" width="4.86"/>
    <col collapsed="false" customWidth="true" hidden="false" outlineLevel="0" max="6" min="6" style="33" width="10"/>
    <col collapsed="false" customWidth="true" hidden="false" outlineLevel="0" max="7" min="7" style="33" width="12.71"/>
    <col collapsed="false" customWidth="true" hidden="false" outlineLevel="0" max="8" min="8" style="33" width="13.29"/>
    <col collapsed="false" customWidth="true" hidden="false" outlineLevel="0" max="9" min="9" style="34" width="11.71"/>
    <col collapsed="false" customWidth="true" hidden="false" outlineLevel="0" max="17" min="10" style="34" width="5.7"/>
    <col collapsed="false" customWidth="false" hidden="false" outlineLevel="0" max="18" min="18" style="34" width="15.42"/>
    <col collapsed="false" customWidth="false" hidden="false" outlineLevel="0" max="254" min="19" style="33" width="15.42"/>
    <col collapsed="false" customWidth="true" hidden="false" outlineLevel="0" max="255" min="255" style="33" width="10.42"/>
    <col collapsed="false" customWidth="true" hidden="false" outlineLevel="0" max="257" min="256" style="33" width="6.57"/>
    <col collapsed="false" customWidth="true" hidden="false" outlineLevel="0" max="258" min="258" style="33" width="72.14"/>
    <col collapsed="false" customWidth="true" hidden="false" outlineLevel="0" max="259" min="259" style="33" width="4.43"/>
    <col collapsed="false" customWidth="true" hidden="false" outlineLevel="0" max="260" min="260" style="33" width="10"/>
    <col collapsed="false" customWidth="true" hidden="false" outlineLevel="0" max="262" min="261" style="33" width="12.71"/>
    <col collapsed="false" customWidth="true" hidden="false" outlineLevel="0" max="263" min="263" style="33" width="13.29"/>
    <col collapsed="false" customWidth="true" hidden="false" outlineLevel="0" max="264" min="264" style="33" width="13.14"/>
    <col collapsed="false" customWidth="true" hidden="false" outlineLevel="0" max="265" min="265" style="33" width="7.86"/>
    <col collapsed="false" customWidth="true" hidden="false" outlineLevel="0" max="266" min="266" style="33" width="8.29"/>
    <col collapsed="false" customWidth="true" hidden="false" outlineLevel="0" max="267" min="267" style="33" width="10.58"/>
    <col collapsed="false" customWidth="false" hidden="false" outlineLevel="0" max="510" min="268" style="33" width="15.42"/>
    <col collapsed="false" customWidth="true" hidden="false" outlineLevel="0" max="511" min="511" style="33" width="10.42"/>
    <col collapsed="false" customWidth="true" hidden="false" outlineLevel="0" max="513" min="512" style="33" width="6.57"/>
    <col collapsed="false" customWidth="true" hidden="false" outlineLevel="0" max="514" min="514" style="33" width="72.14"/>
    <col collapsed="false" customWidth="true" hidden="false" outlineLevel="0" max="515" min="515" style="33" width="4.43"/>
    <col collapsed="false" customWidth="true" hidden="false" outlineLevel="0" max="516" min="516" style="33" width="10"/>
    <col collapsed="false" customWidth="true" hidden="false" outlineLevel="0" max="518" min="517" style="33" width="12.71"/>
    <col collapsed="false" customWidth="true" hidden="false" outlineLevel="0" max="519" min="519" style="33" width="13.29"/>
    <col collapsed="false" customWidth="true" hidden="false" outlineLevel="0" max="520" min="520" style="33" width="13.14"/>
    <col collapsed="false" customWidth="true" hidden="false" outlineLevel="0" max="521" min="521" style="33" width="7.86"/>
    <col collapsed="false" customWidth="true" hidden="false" outlineLevel="0" max="522" min="522" style="33" width="8.29"/>
    <col collapsed="false" customWidth="true" hidden="false" outlineLevel="0" max="523" min="523" style="33" width="10.58"/>
    <col collapsed="false" customWidth="false" hidden="false" outlineLevel="0" max="766" min="524" style="33" width="15.42"/>
    <col collapsed="false" customWidth="true" hidden="false" outlineLevel="0" max="767" min="767" style="33" width="10.42"/>
    <col collapsed="false" customWidth="true" hidden="false" outlineLevel="0" max="769" min="768" style="33" width="6.57"/>
    <col collapsed="false" customWidth="true" hidden="false" outlineLevel="0" max="770" min="770" style="33" width="72.14"/>
    <col collapsed="false" customWidth="true" hidden="false" outlineLevel="0" max="771" min="771" style="33" width="4.43"/>
    <col collapsed="false" customWidth="true" hidden="false" outlineLevel="0" max="772" min="772" style="33" width="10"/>
    <col collapsed="false" customWidth="true" hidden="false" outlineLevel="0" max="774" min="773" style="33" width="12.71"/>
    <col collapsed="false" customWidth="true" hidden="false" outlineLevel="0" max="775" min="775" style="33" width="13.29"/>
    <col collapsed="false" customWidth="true" hidden="false" outlineLevel="0" max="776" min="776" style="33" width="13.14"/>
    <col collapsed="false" customWidth="true" hidden="false" outlineLevel="0" max="777" min="777" style="33" width="7.86"/>
    <col collapsed="false" customWidth="true" hidden="false" outlineLevel="0" max="778" min="778" style="33" width="8.29"/>
    <col collapsed="false" customWidth="true" hidden="false" outlineLevel="0" max="779" min="779" style="33" width="10.58"/>
    <col collapsed="false" customWidth="false" hidden="false" outlineLevel="0" max="1022" min="780" style="33" width="15.42"/>
    <col collapsed="false" customWidth="true" hidden="false" outlineLevel="0" max="1023" min="1023" style="33" width="10.42"/>
    <col collapsed="false" customWidth="true" hidden="false" outlineLevel="0" max="1024" min="1024" style="33" width="6.57"/>
  </cols>
  <sheetData>
    <row r="1" customFormat="false" ht="65.1" hidden="false" customHeight="true" outlineLevel="0" collapsed="false">
      <c r="A1" s="35" t="s">
        <v>19</v>
      </c>
      <c r="B1" s="35"/>
      <c r="C1" s="35"/>
      <c r="D1" s="35"/>
      <c r="E1" s="35"/>
      <c r="F1" s="35"/>
      <c r="G1" s="35"/>
      <c r="H1" s="35"/>
      <c r="I1" s="36"/>
    </row>
    <row r="2" customFormat="false" ht="15" hidden="false" customHeight="true" outlineLevel="0" collapsed="false">
      <c r="A2" s="37" t="s">
        <v>1</v>
      </c>
      <c r="B2" s="37"/>
      <c r="C2" s="37"/>
      <c r="D2" s="37"/>
      <c r="E2" s="38" t="s">
        <v>20</v>
      </c>
      <c r="F2" s="39" t="n">
        <v>0.2332</v>
      </c>
      <c r="G2" s="40" t="n">
        <v>0.1557</v>
      </c>
      <c r="H2" s="41"/>
    </row>
    <row r="3" customFormat="false" ht="30.75" hidden="false" customHeight="true" outlineLevel="0" collapsed="false">
      <c r="A3" s="42" t="s">
        <v>3</v>
      </c>
      <c r="B3" s="42"/>
      <c r="C3" s="42"/>
      <c r="D3" s="42"/>
      <c r="E3" s="43" t="s">
        <v>21</v>
      </c>
      <c r="F3" s="43"/>
      <c r="G3" s="43"/>
      <c r="H3" s="43"/>
    </row>
    <row r="4" customFormat="false" ht="15" hidden="false" customHeight="true" outlineLevel="0" collapsed="false">
      <c r="A4" s="42" t="s">
        <v>5</v>
      </c>
      <c r="B4" s="44" t="n">
        <v>128.7254133</v>
      </c>
      <c r="C4" s="44"/>
      <c r="D4" s="45"/>
      <c r="E4" s="43"/>
      <c r="F4" s="43"/>
      <c r="G4" s="43"/>
      <c r="H4" s="43"/>
    </row>
    <row r="5" customFormat="false" ht="15" hidden="false" customHeight="true" outlineLevel="0" collapsed="false">
      <c r="A5" s="46" t="s">
        <v>22</v>
      </c>
      <c r="B5" s="47"/>
      <c r="C5" s="48" t="n">
        <v>12</v>
      </c>
      <c r="D5" s="48"/>
      <c r="E5" s="43" t="s">
        <v>23</v>
      </c>
      <c r="F5" s="43"/>
      <c r="G5" s="43"/>
      <c r="H5" s="43"/>
    </row>
    <row r="6" customFormat="false" ht="33.75" hidden="false" customHeight="false" outlineLevel="0" collapsed="false">
      <c r="A6" s="49" t="s">
        <v>24</v>
      </c>
      <c r="B6" s="50" t="s">
        <v>25</v>
      </c>
      <c r="C6" s="50" t="s">
        <v>7</v>
      </c>
      <c r="D6" s="50" t="s">
        <v>26</v>
      </c>
      <c r="E6" s="50" t="s">
        <v>27</v>
      </c>
      <c r="F6" s="50" t="s">
        <v>28</v>
      </c>
      <c r="G6" s="50" t="s">
        <v>29</v>
      </c>
      <c r="H6" s="51" t="s">
        <v>30</v>
      </c>
    </row>
    <row r="7" customFormat="false" ht="15" hidden="false" customHeight="true" outlineLevel="0" collapsed="false">
      <c r="A7" s="52"/>
      <c r="B7" s="52"/>
      <c r="C7" s="53" t="s">
        <v>12</v>
      </c>
      <c r="D7" s="54" t="s">
        <v>31</v>
      </c>
      <c r="E7" s="55"/>
      <c r="F7" s="55"/>
      <c r="G7" s="55"/>
      <c r="H7" s="56"/>
    </row>
    <row r="8" customFormat="false" ht="15" hidden="false" customHeight="true" outlineLevel="0" collapsed="false">
      <c r="A8" s="57"/>
      <c r="B8" s="58"/>
      <c r="C8" s="53" t="s">
        <v>32</v>
      </c>
      <c r="D8" s="54" t="s">
        <v>33</v>
      </c>
      <c r="E8" s="55"/>
      <c r="F8" s="55"/>
      <c r="G8" s="55"/>
      <c r="H8" s="56"/>
    </row>
    <row r="9" customFormat="false" ht="22.5" hidden="false" customHeight="false" outlineLevel="0" collapsed="false">
      <c r="A9" s="59" t="n">
        <v>41500</v>
      </c>
      <c r="B9" s="60" t="s">
        <v>34</v>
      </c>
      <c r="C9" s="60" t="s">
        <v>35</v>
      </c>
      <c r="D9" s="61" t="s">
        <v>36</v>
      </c>
      <c r="E9" s="62" t="s">
        <v>37</v>
      </c>
      <c r="F9" s="63" t="n">
        <v>18</v>
      </c>
      <c r="G9" s="64"/>
      <c r="H9" s="65" t="n">
        <f aca="false">TRUNC(F9*G9,2)</f>
        <v>0</v>
      </c>
      <c r="N9" s="66"/>
      <c r="O9" s="66"/>
      <c r="S9" s="34"/>
    </row>
    <row r="10" customFormat="false" ht="22.5" hidden="false" customHeight="false" outlineLevel="0" collapsed="false">
      <c r="A10" s="67" t="n">
        <v>41578</v>
      </c>
      <c r="B10" s="68" t="s">
        <v>34</v>
      </c>
      <c r="C10" s="60" t="s">
        <v>38</v>
      </c>
      <c r="D10" s="61" t="s">
        <v>39</v>
      </c>
      <c r="E10" s="62" t="s">
        <v>40</v>
      </c>
      <c r="F10" s="63" t="n">
        <v>12</v>
      </c>
      <c r="G10" s="62"/>
      <c r="H10" s="69" t="n">
        <f aca="false">TRUNC(F10*G10,2)</f>
        <v>0</v>
      </c>
      <c r="N10" s="66"/>
      <c r="O10" s="66"/>
      <c r="S10" s="34"/>
    </row>
    <row r="11" customFormat="false" ht="22.5" hidden="false" customHeight="false" outlineLevel="0" collapsed="false">
      <c r="A11" s="67" t="n">
        <v>41579</v>
      </c>
      <c r="B11" s="68" t="s">
        <v>34</v>
      </c>
      <c r="C11" s="60" t="s">
        <v>41</v>
      </c>
      <c r="D11" s="61" t="s">
        <v>42</v>
      </c>
      <c r="E11" s="62" t="s">
        <v>40</v>
      </c>
      <c r="F11" s="63" t="n">
        <v>12</v>
      </c>
      <c r="G11" s="62"/>
      <c r="H11" s="69" t="n">
        <f aca="false">TRUNC(F11*G11,2)</f>
        <v>0</v>
      </c>
      <c r="N11" s="66"/>
      <c r="O11" s="66"/>
      <c r="S11" s="34"/>
    </row>
    <row r="12" customFormat="false" ht="22.5" hidden="false" customHeight="false" outlineLevel="0" collapsed="false">
      <c r="A12" s="67" t="n">
        <v>41678</v>
      </c>
      <c r="B12" s="68" t="s">
        <v>34</v>
      </c>
      <c r="C12" s="60" t="s">
        <v>43</v>
      </c>
      <c r="D12" s="61" t="s">
        <v>44</v>
      </c>
      <c r="E12" s="62" t="s">
        <v>40</v>
      </c>
      <c r="F12" s="63" t="n">
        <v>12</v>
      </c>
      <c r="G12" s="62"/>
      <c r="H12" s="69" t="n">
        <f aca="false">TRUNC(F12*G12,2)</f>
        <v>0</v>
      </c>
      <c r="N12" s="66"/>
      <c r="O12" s="66"/>
      <c r="S12" s="34"/>
    </row>
    <row r="13" customFormat="false" ht="22.5" hidden="false" customHeight="false" outlineLevel="0" collapsed="false">
      <c r="A13" s="67" t="n">
        <v>41580</v>
      </c>
      <c r="B13" s="68" t="s">
        <v>34</v>
      </c>
      <c r="C13" s="60" t="s">
        <v>45</v>
      </c>
      <c r="D13" s="61" t="s">
        <v>46</v>
      </c>
      <c r="E13" s="62" t="s">
        <v>40</v>
      </c>
      <c r="F13" s="63" t="n">
        <v>12</v>
      </c>
      <c r="G13" s="62"/>
      <c r="H13" s="69" t="n">
        <f aca="false">TRUNC(F13*G13,2)</f>
        <v>0</v>
      </c>
      <c r="N13" s="66"/>
      <c r="O13" s="66"/>
      <c r="S13" s="34"/>
    </row>
    <row r="14" customFormat="false" ht="15" hidden="false" customHeight="true" outlineLevel="0" collapsed="false">
      <c r="A14" s="67" t="n">
        <v>7010100210</v>
      </c>
      <c r="B14" s="68" t="s">
        <v>47</v>
      </c>
      <c r="C14" s="60" t="s">
        <v>48</v>
      </c>
      <c r="D14" s="61" t="s">
        <v>49</v>
      </c>
      <c r="E14" s="62" t="s">
        <v>50</v>
      </c>
      <c r="F14" s="63" t="n">
        <v>12</v>
      </c>
      <c r="G14" s="62"/>
      <c r="H14" s="69" t="n">
        <f aca="false">TRUNC(F14*G14,2)</f>
        <v>0</v>
      </c>
      <c r="N14" s="66"/>
      <c r="O14" s="66"/>
      <c r="S14" s="34"/>
    </row>
    <row r="15" customFormat="false" ht="22.5" hidden="false" customHeight="false" outlineLevel="0" collapsed="false">
      <c r="A15" s="67" t="n">
        <v>41501</v>
      </c>
      <c r="B15" s="68" t="s">
        <v>34</v>
      </c>
      <c r="C15" s="60" t="s">
        <v>51</v>
      </c>
      <c r="D15" s="61" t="s">
        <v>52</v>
      </c>
      <c r="E15" s="62" t="s">
        <v>53</v>
      </c>
      <c r="F15" s="63" t="n">
        <v>25</v>
      </c>
      <c r="G15" s="62"/>
      <c r="H15" s="69" t="n">
        <f aca="false">TRUNC(F15*G15,2)</f>
        <v>0</v>
      </c>
      <c r="N15" s="66"/>
      <c r="O15" s="66"/>
      <c r="S15" s="34"/>
    </row>
    <row r="16" customFormat="false" ht="22.5" hidden="false" customHeight="false" outlineLevel="0" collapsed="false">
      <c r="A16" s="67" t="n">
        <v>41499</v>
      </c>
      <c r="B16" s="68" t="s">
        <v>34</v>
      </c>
      <c r="C16" s="60" t="s">
        <v>54</v>
      </c>
      <c r="D16" s="61" t="s">
        <v>55</v>
      </c>
      <c r="E16" s="62" t="s">
        <v>53</v>
      </c>
      <c r="F16" s="63" t="n">
        <v>25</v>
      </c>
      <c r="G16" s="62"/>
      <c r="H16" s="69" t="n">
        <f aca="false">TRUNC(F16*G16,2)</f>
        <v>0</v>
      </c>
      <c r="N16" s="66"/>
      <c r="O16" s="66"/>
      <c r="S16" s="34"/>
    </row>
    <row r="17" customFormat="false" ht="22.5" hidden="false" customHeight="false" outlineLevel="0" collapsed="false">
      <c r="A17" s="67" t="n">
        <v>41503</v>
      </c>
      <c r="B17" s="68" t="s">
        <v>34</v>
      </c>
      <c r="C17" s="60" t="s">
        <v>56</v>
      </c>
      <c r="D17" s="61" t="s">
        <v>57</v>
      </c>
      <c r="E17" s="62" t="s">
        <v>53</v>
      </c>
      <c r="F17" s="63" t="n">
        <v>20</v>
      </c>
      <c r="G17" s="62"/>
      <c r="H17" s="69" t="n">
        <f aca="false">TRUNC(F17*G17,2)</f>
        <v>0</v>
      </c>
      <c r="N17" s="66"/>
      <c r="O17" s="66"/>
      <c r="S17" s="34"/>
    </row>
    <row r="18" customFormat="false" ht="22.5" hidden="false" customHeight="false" outlineLevel="0" collapsed="false">
      <c r="A18" s="67" t="n">
        <v>41527</v>
      </c>
      <c r="B18" s="68" t="s">
        <v>34</v>
      </c>
      <c r="C18" s="60" t="s">
        <v>58</v>
      </c>
      <c r="D18" s="61" t="s">
        <v>59</v>
      </c>
      <c r="E18" s="62" t="s">
        <v>60</v>
      </c>
      <c r="F18" s="63" t="n">
        <v>2</v>
      </c>
      <c r="G18" s="62"/>
      <c r="H18" s="69" t="n">
        <f aca="false">TRUNC(F18*G18,2)</f>
        <v>0</v>
      </c>
      <c r="N18" s="66"/>
      <c r="O18" s="66"/>
      <c r="S18" s="34"/>
    </row>
    <row r="19" customFormat="false" ht="22.5" hidden="false" customHeight="false" outlineLevel="0" collapsed="false">
      <c r="A19" s="67" t="n">
        <v>100882</v>
      </c>
      <c r="B19" s="68" t="s">
        <v>34</v>
      </c>
      <c r="C19" s="60" t="s">
        <v>61</v>
      </c>
      <c r="D19" s="61" t="s">
        <v>62</v>
      </c>
      <c r="E19" s="62" t="s">
        <v>53</v>
      </c>
      <c r="F19" s="63" t="n">
        <v>140</v>
      </c>
      <c r="G19" s="62"/>
      <c r="H19" s="69" t="n">
        <f aca="false">TRUNC(F19*G19,2)</f>
        <v>0</v>
      </c>
      <c r="N19" s="66"/>
      <c r="O19" s="66"/>
      <c r="S19" s="34"/>
    </row>
    <row r="20" customFormat="false" ht="22.5" hidden="false" customHeight="false" outlineLevel="0" collapsed="false">
      <c r="A20" s="67" t="n">
        <v>41546</v>
      </c>
      <c r="B20" s="68" t="s">
        <v>34</v>
      </c>
      <c r="C20" s="60" t="s">
        <v>63</v>
      </c>
      <c r="D20" s="61" t="s">
        <v>64</v>
      </c>
      <c r="E20" s="62" t="s">
        <v>65</v>
      </c>
      <c r="F20" s="63" t="n">
        <v>10</v>
      </c>
      <c r="G20" s="62"/>
      <c r="H20" s="69" t="n">
        <f aca="false">TRUNC(F20*G20,2)</f>
        <v>0</v>
      </c>
      <c r="N20" s="66"/>
      <c r="O20" s="66"/>
      <c r="S20" s="34"/>
    </row>
    <row r="21" customFormat="false" ht="22.5" hidden="false" customHeight="false" outlineLevel="0" collapsed="false">
      <c r="A21" s="67" t="n">
        <v>41545</v>
      </c>
      <c r="B21" s="68" t="s">
        <v>34</v>
      </c>
      <c r="C21" s="60" t="s">
        <v>66</v>
      </c>
      <c r="D21" s="61" t="s">
        <v>67</v>
      </c>
      <c r="E21" s="62" t="s">
        <v>65</v>
      </c>
      <c r="F21" s="63" t="n">
        <v>6</v>
      </c>
      <c r="G21" s="62"/>
      <c r="H21" s="69" t="n">
        <f aca="false">TRUNC(F21*G21,2)</f>
        <v>0</v>
      </c>
      <c r="N21" s="66"/>
      <c r="O21" s="66"/>
      <c r="S21" s="34"/>
    </row>
    <row r="22" customFormat="false" ht="22.5" hidden="false" customHeight="false" outlineLevel="0" collapsed="false">
      <c r="A22" s="67" t="n">
        <v>41547</v>
      </c>
      <c r="B22" s="68" t="s">
        <v>34</v>
      </c>
      <c r="C22" s="60" t="s">
        <v>68</v>
      </c>
      <c r="D22" s="61" t="s">
        <v>69</v>
      </c>
      <c r="E22" s="62" t="s">
        <v>65</v>
      </c>
      <c r="F22" s="63" t="n">
        <v>6</v>
      </c>
      <c r="G22" s="62"/>
      <c r="H22" s="69" t="n">
        <f aca="false">TRUNC(F22*G22,2)</f>
        <v>0</v>
      </c>
      <c r="N22" s="66"/>
      <c r="O22" s="66"/>
      <c r="S22" s="34"/>
    </row>
    <row r="23" customFormat="false" ht="22.5" hidden="false" customHeight="false" outlineLevel="0" collapsed="false">
      <c r="A23" s="67" t="n">
        <v>41544</v>
      </c>
      <c r="B23" s="68" t="s">
        <v>34</v>
      </c>
      <c r="C23" s="60" t="s">
        <v>70</v>
      </c>
      <c r="D23" s="61" t="s">
        <v>71</v>
      </c>
      <c r="E23" s="62" t="s">
        <v>65</v>
      </c>
      <c r="F23" s="63" t="n">
        <v>10</v>
      </c>
      <c r="G23" s="62"/>
      <c r="H23" s="69" t="n">
        <f aca="false">TRUNC(F23*G23,2)</f>
        <v>0</v>
      </c>
      <c r="N23" s="66"/>
      <c r="O23" s="66"/>
      <c r="S23" s="34"/>
    </row>
    <row r="24" customFormat="false" ht="22.5" hidden="false" customHeight="false" outlineLevel="0" collapsed="false">
      <c r="A24" s="67" t="n">
        <v>41495</v>
      </c>
      <c r="B24" s="68" t="s">
        <v>34</v>
      </c>
      <c r="C24" s="60" t="s">
        <v>72</v>
      </c>
      <c r="D24" s="61" t="s">
        <v>73</v>
      </c>
      <c r="E24" s="62" t="s">
        <v>60</v>
      </c>
      <c r="F24" s="63" t="n">
        <v>4</v>
      </c>
      <c r="G24" s="62"/>
      <c r="H24" s="69" t="n">
        <f aca="false">TRUNC(F24*G24,2)</f>
        <v>0</v>
      </c>
      <c r="N24" s="66"/>
      <c r="O24" s="66"/>
      <c r="S24" s="34"/>
    </row>
    <row r="25" customFormat="false" ht="22.5" hidden="false" customHeight="false" outlineLevel="0" collapsed="false">
      <c r="A25" s="67" t="n">
        <v>110001</v>
      </c>
      <c r="B25" s="68" t="s">
        <v>74</v>
      </c>
      <c r="C25" s="60" t="s">
        <v>75</v>
      </c>
      <c r="D25" s="61" t="s">
        <v>76</v>
      </c>
      <c r="E25" s="62" t="s">
        <v>77</v>
      </c>
      <c r="F25" s="63" t="n">
        <v>12</v>
      </c>
      <c r="G25" s="62"/>
      <c r="H25" s="69" t="n">
        <f aca="false">TRUNC(F25*G25,2)</f>
        <v>0</v>
      </c>
      <c r="N25" s="66"/>
      <c r="O25" s="66"/>
      <c r="S25" s="34"/>
    </row>
    <row r="26" customFormat="false" ht="22.5" hidden="false" customHeight="false" outlineLevel="0" collapsed="false">
      <c r="A26" s="67" t="n">
        <v>41555</v>
      </c>
      <c r="B26" s="68" t="s">
        <v>34</v>
      </c>
      <c r="C26" s="60" t="s">
        <v>78</v>
      </c>
      <c r="D26" s="61" t="s">
        <v>79</v>
      </c>
      <c r="E26" s="62" t="s">
        <v>60</v>
      </c>
      <c r="F26" s="63" t="n">
        <v>1</v>
      </c>
      <c r="G26" s="62"/>
      <c r="H26" s="69" t="n">
        <f aca="false">TRUNC(F26*G26,2)</f>
        <v>0</v>
      </c>
      <c r="N26" s="66"/>
      <c r="O26" s="66"/>
      <c r="S26" s="34"/>
    </row>
    <row r="27" customFormat="false" ht="15" hidden="false" customHeight="true" outlineLevel="0" collapsed="false">
      <c r="A27" s="57"/>
      <c r="B27" s="58"/>
      <c r="C27" s="53" t="s">
        <v>80</v>
      </c>
      <c r="D27" s="54" t="s">
        <v>81</v>
      </c>
      <c r="E27" s="55"/>
      <c r="F27" s="55"/>
      <c r="G27" s="55"/>
      <c r="H27" s="56"/>
      <c r="S27" s="34"/>
    </row>
    <row r="28" customFormat="false" ht="22.5" hidden="false" customHeight="false" outlineLevel="0" collapsed="false">
      <c r="A28" s="70" t="n">
        <v>42046</v>
      </c>
      <c r="B28" s="68" t="s">
        <v>34</v>
      </c>
      <c r="C28" s="60" t="s">
        <v>82</v>
      </c>
      <c r="D28" s="61" t="s">
        <v>83</v>
      </c>
      <c r="E28" s="62" t="s">
        <v>60</v>
      </c>
      <c r="F28" s="63" t="n">
        <v>60</v>
      </c>
      <c r="G28" s="62"/>
      <c r="H28" s="69" t="n">
        <f aca="false">TRUNC(F28*G28,2)</f>
        <v>0</v>
      </c>
      <c r="N28" s="66"/>
      <c r="O28" s="66"/>
      <c r="S28" s="34"/>
    </row>
    <row r="29" customFormat="false" ht="22.5" hidden="false" customHeight="false" outlineLevel="0" collapsed="false">
      <c r="A29" s="71" t="n">
        <v>42047</v>
      </c>
      <c r="B29" s="68" t="s">
        <v>34</v>
      </c>
      <c r="C29" s="60" t="s">
        <v>84</v>
      </c>
      <c r="D29" s="61" t="s">
        <v>85</v>
      </c>
      <c r="E29" s="62" t="s">
        <v>60</v>
      </c>
      <c r="F29" s="63" t="n">
        <v>12</v>
      </c>
      <c r="G29" s="62"/>
      <c r="H29" s="69" t="n">
        <f aca="false">TRUNC(F29*G29,2)</f>
        <v>0</v>
      </c>
      <c r="N29" s="66"/>
      <c r="O29" s="66"/>
      <c r="S29" s="34"/>
    </row>
    <row r="30" customFormat="false" ht="22.5" hidden="false" customHeight="false" outlineLevel="0" collapsed="false">
      <c r="A30" s="71" t="n">
        <v>41359</v>
      </c>
      <c r="B30" s="68" t="s">
        <v>34</v>
      </c>
      <c r="C30" s="60" t="s">
        <v>86</v>
      </c>
      <c r="D30" s="61" t="s">
        <v>87</v>
      </c>
      <c r="E30" s="62" t="s">
        <v>53</v>
      </c>
      <c r="F30" s="63" t="n">
        <v>200</v>
      </c>
      <c r="G30" s="62"/>
      <c r="H30" s="69" t="n">
        <f aca="false">TRUNC(F30*G30,2)</f>
        <v>0</v>
      </c>
      <c r="N30" s="66"/>
      <c r="O30" s="66"/>
      <c r="S30" s="34"/>
    </row>
    <row r="31" customFormat="false" ht="22.5" hidden="false" customHeight="false" outlineLevel="0" collapsed="false">
      <c r="A31" s="71" t="n">
        <v>40937</v>
      </c>
      <c r="B31" s="68" t="s">
        <v>34</v>
      </c>
      <c r="C31" s="60" t="s">
        <v>88</v>
      </c>
      <c r="D31" s="61" t="s">
        <v>89</v>
      </c>
      <c r="E31" s="62" t="s">
        <v>37</v>
      </c>
      <c r="F31" s="63" t="n">
        <v>9.6</v>
      </c>
      <c r="G31" s="62"/>
      <c r="H31" s="69" t="n">
        <f aca="false">TRUNC(F31*G31,2)</f>
        <v>0</v>
      </c>
      <c r="N31" s="66"/>
      <c r="O31" s="66"/>
      <c r="S31" s="34"/>
    </row>
    <row r="32" customFormat="false" ht="15" hidden="false" customHeight="true" outlineLevel="0" collapsed="false">
      <c r="A32" s="72" t="str">
        <f aca="false">_xlfn.CONCAT("SUB - TOTAL ",D7)</f>
        <v>SUB - TOTAL INSTALAÇÃO MANUT. CANTEIRO MOB., DESMOB. E PLACA DE OBRA </v>
      </c>
      <c r="B32" s="72"/>
      <c r="C32" s="72"/>
      <c r="D32" s="72"/>
      <c r="E32" s="72"/>
      <c r="F32" s="72"/>
      <c r="G32" s="72"/>
      <c r="H32" s="73" t="n">
        <f aca="false">SUM(H7:H31)</f>
        <v>0</v>
      </c>
      <c r="N32" s="66"/>
      <c r="O32" s="66"/>
      <c r="S32" s="34"/>
    </row>
    <row r="33" customFormat="false" ht="5.1" hidden="false" customHeight="true" outlineLevel="0" collapsed="false">
      <c r="A33" s="74"/>
      <c r="B33" s="74"/>
      <c r="C33" s="74"/>
      <c r="D33" s="74"/>
      <c r="E33" s="74"/>
      <c r="F33" s="74"/>
      <c r="G33" s="74"/>
      <c r="H33" s="74"/>
      <c r="N33" s="66"/>
      <c r="O33" s="66"/>
      <c r="S33" s="34"/>
    </row>
    <row r="34" customFormat="false" ht="15" hidden="false" customHeight="true" outlineLevel="0" collapsed="false">
      <c r="A34" s="52"/>
      <c r="B34" s="52"/>
      <c r="C34" s="53" t="s">
        <v>13</v>
      </c>
      <c r="D34" s="54" t="s">
        <v>90</v>
      </c>
      <c r="E34" s="55"/>
      <c r="F34" s="55"/>
      <c r="G34" s="55"/>
      <c r="H34" s="75"/>
      <c r="N34" s="66"/>
      <c r="O34" s="66"/>
      <c r="S34" s="34"/>
    </row>
    <row r="35" customFormat="false" ht="22.5" hidden="false" customHeight="false" outlineLevel="0" collapsed="false">
      <c r="A35" s="67" t="n">
        <v>43336</v>
      </c>
      <c r="B35" s="68" t="s">
        <v>34</v>
      </c>
      <c r="C35" s="60" t="s">
        <v>91</v>
      </c>
      <c r="D35" s="61" t="s">
        <v>92</v>
      </c>
      <c r="E35" s="62" t="s">
        <v>37</v>
      </c>
      <c r="F35" s="63" t="n">
        <v>8581.69422</v>
      </c>
      <c r="G35" s="62"/>
      <c r="H35" s="69" t="n">
        <f aca="false">TRUNC(F35*G35,2)</f>
        <v>0</v>
      </c>
      <c r="N35" s="66"/>
      <c r="O35" s="66"/>
      <c r="S35" s="34"/>
    </row>
    <row r="36" customFormat="false" ht="15" hidden="false" customHeight="true" outlineLevel="0" collapsed="false">
      <c r="A36" s="67" t="n">
        <v>210001</v>
      </c>
      <c r="B36" s="68" t="s">
        <v>74</v>
      </c>
      <c r="C36" s="60" t="s">
        <v>93</v>
      </c>
      <c r="D36" s="61" t="s">
        <v>94</v>
      </c>
      <c r="E36" s="62" t="s">
        <v>95</v>
      </c>
      <c r="F36" s="63" t="n">
        <v>125</v>
      </c>
      <c r="G36" s="62"/>
      <c r="H36" s="69" t="n">
        <f aca="false">TRUNC(F36*G36,2)</f>
        <v>0</v>
      </c>
      <c r="N36" s="66"/>
      <c r="O36" s="66"/>
      <c r="S36" s="34"/>
    </row>
    <row r="37" customFormat="false" ht="15" hidden="false" customHeight="true" outlineLevel="0" collapsed="false">
      <c r="A37" s="67" t="n">
        <v>210002</v>
      </c>
      <c r="B37" s="68" t="s">
        <v>74</v>
      </c>
      <c r="C37" s="60" t="s">
        <v>96</v>
      </c>
      <c r="D37" s="61" t="s">
        <v>97</v>
      </c>
      <c r="E37" s="62" t="s">
        <v>65</v>
      </c>
      <c r="F37" s="63" t="n">
        <v>3000</v>
      </c>
      <c r="G37" s="62"/>
      <c r="H37" s="69" t="n">
        <f aca="false">TRUNC(F37*G37,2)</f>
        <v>0</v>
      </c>
      <c r="N37" s="66"/>
      <c r="O37" s="66"/>
      <c r="S37" s="34"/>
    </row>
    <row r="38" customFormat="false" ht="15" hidden="false" customHeight="true" outlineLevel="0" collapsed="false">
      <c r="A38" s="71" t="n">
        <v>1600989</v>
      </c>
      <c r="B38" s="68" t="s">
        <v>98</v>
      </c>
      <c r="C38" s="60" t="s">
        <v>99</v>
      </c>
      <c r="D38" s="61" t="s">
        <v>100</v>
      </c>
      <c r="E38" s="62" t="s">
        <v>101</v>
      </c>
      <c r="F38" s="63" t="n">
        <v>90</v>
      </c>
      <c r="G38" s="62"/>
      <c r="H38" s="69" t="n">
        <f aca="false">TRUNC(F38*G38,2)</f>
        <v>0</v>
      </c>
      <c r="N38" s="66"/>
      <c r="O38" s="66"/>
      <c r="S38" s="34"/>
    </row>
    <row r="39" customFormat="false" ht="22.5" hidden="false" customHeight="false" outlineLevel="0" collapsed="false">
      <c r="A39" s="71" t="n">
        <v>42496</v>
      </c>
      <c r="B39" s="68" t="s">
        <v>34</v>
      </c>
      <c r="C39" s="60" t="s">
        <v>102</v>
      </c>
      <c r="D39" s="61" t="s">
        <v>103</v>
      </c>
      <c r="E39" s="62" t="s">
        <v>37</v>
      </c>
      <c r="F39" s="63" t="n">
        <v>5000</v>
      </c>
      <c r="G39" s="62"/>
      <c r="H39" s="69" t="n">
        <f aca="false">TRUNC(F39*G39,2)</f>
        <v>0</v>
      </c>
      <c r="N39" s="66"/>
      <c r="O39" s="66"/>
      <c r="S39" s="34"/>
    </row>
    <row r="40" customFormat="false" ht="15" hidden="false" customHeight="true" outlineLevel="0" collapsed="false">
      <c r="A40" s="71" t="n">
        <v>4915668</v>
      </c>
      <c r="B40" s="68" t="s">
        <v>98</v>
      </c>
      <c r="C40" s="60" t="s">
        <v>104</v>
      </c>
      <c r="D40" s="61" t="s">
        <v>105</v>
      </c>
      <c r="E40" s="62" t="s">
        <v>101</v>
      </c>
      <c r="F40" s="63" t="n">
        <v>2880</v>
      </c>
      <c r="G40" s="62"/>
      <c r="H40" s="69" t="n">
        <f aca="false">TRUNC(F40*G40,2)</f>
        <v>0</v>
      </c>
      <c r="N40" s="66"/>
      <c r="O40" s="66"/>
      <c r="S40" s="34"/>
    </row>
    <row r="41" customFormat="false" ht="22.5" hidden="false" customHeight="false" outlineLevel="0" collapsed="false">
      <c r="A41" s="71" t="n">
        <v>42479</v>
      </c>
      <c r="B41" s="68" t="s">
        <v>34</v>
      </c>
      <c r="C41" s="60" t="s">
        <v>106</v>
      </c>
      <c r="D41" s="61" t="s">
        <v>107</v>
      </c>
      <c r="E41" s="62" t="s">
        <v>37</v>
      </c>
      <c r="F41" s="63" t="n">
        <v>72000</v>
      </c>
      <c r="G41" s="62"/>
      <c r="H41" s="69" t="n">
        <f aca="false">TRUNC(F41*G41,2)</f>
        <v>0</v>
      </c>
      <c r="N41" s="66"/>
      <c r="O41" s="66"/>
      <c r="S41" s="34"/>
    </row>
    <row r="42" customFormat="false" ht="22.5" hidden="false" customHeight="true" outlineLevel="0" collapsed="false">
      <c r="A42" s="71" t="n">
        <v>30304</v>
      </c>
      <c r="B42" s="68" t="s">
        <v>108</v>
      </c>
      <c r="C42" s="60" t="s">
        <v>109</v>
      </c>
      <c r="D42" s="61" t="s">
        <v>110</v>
      </c>
      <c r="E42" s="62" t="s">
        <v>111</v>
      </c>
      <c r="F42" s="63" t="n">
        <v>12820</v>
      </c>
      <c r="G42" s="62"/>
      <c r="H42" s="69" t="n">
        <f aca="false">TRUNC(F42*G42,2)</f>
        <v>0</v>
      </c>
      <c r="N42" s="66"/>
      <c r="O42" s="66"/>
      <c r="S42" s="34"/>
    </row>
    <row r="43" customFormat="false" ht="22.5" hidden="false" customHeight="false" outlineLevel="0" collapsed="false">
      <c r="A43" s="71" t="n">
        <v>43018</v>
      </c>
      <c r="B43" s="68" t="s">
        <v>34</v>
      </c>
      <c r="C43" s="68" t="s">
        <v>112</v>
      </c>
      <c r="D43" s="61" t="s">
        <v>113</v>
      </c>
      <c r="E43" s="62" t="s">
        <v>53</v>
      </c>
      <c r="F43" s="63" t="n">
        <v>900</v>
      </c>
      <c r="G43" s="62"/>
      <c r="H43" s="69" t="n">
        <f aca="false">TRUNC(F43*G43,2)</f>
        <v>0</v>
      </c>
      <c r="N43" s="66"/>
      <c r="O43" s="66"/>
      <c r="S43" s="34"/>
    </row>
    <row r="44" customFormat="false" ht="22.5" hidden="false" customHeight="false" outlineLevel="0" collapsed="false">
      <c r="A44" s="71" t="n">
        <v>40090</v>
      </c>
      <c r="B44" s="68" t="s">
        <v>34</v>
      </c>
      <c r="C44" s="68" t="s">
        <v>114</v>
      </c>
      <c r="D44" s="61" t="s">
        <v>115</v>
      </c>
      <c r="E44" s="62" t="s">
        <v>53</v>
      </c>
      <c r="F44" s="63" t="n">
        <v>900</v>
      </c>
      <c r="G44" s="62"/>
      <c r="H44" s="69" t="n">
        <f aca="false">TRUNC(F44*G44,2)</f>
        <v>0</v>
      </c>
      <c r="N44" s="66"/>
      <c r="O44" s="66"/>
      <c r="S44" s="34"/>
    </row>
    <row r="45" customFormat="false" ht="22.5" hidden="false" customHeight="false" outlineLevel="0" collapsed="false">
      <c r="A45" s="67" t="n">
        <v>42507</v>
      </c>
      <c r="B45" s="68" t="s">
        <v>34</v>
      </c>
      <c r="C45" s="68" t="s">
        <v>116</v>
      </c>
      <c r="D45" s="61" t="s">
        <v>117</v>
      </c>
      <c r="E45" s="62" t="s">
        <v>53</v>
      </c>
      <c r="F45" s="63" t="n">
        <v>900</v>
      </c>
      <c r="G45" s="62"/>
      <c r="H45" s="69" t="n">
        <f aca="false">TRUNC(F45*G45,2)</f>
        <v>0</v>
      </c>
      <c r="N45" s="66"/>
      <c r="O45" s="66"/>
      <c r="S45" s="34"/>
    </row>
    <row r="46" customFormat="false" ht="22.5" hidden="false" customHeight="false" outlineLevel="0" collapsed="false">
      <c r="A46" s="67" t="n">
        <v>210003</v>
      </c>
      <c r="B46" s="68" t="s">
        <v>74</v>
      </c>
      <c r="C46" s="68" t="s">
        <v>118</v>
      </c>
      <c r="D46" s="61" t="s">
        <v>119</v>
      </c>
      <c r="E46" s="62" t="s">
        <v>77</v>
      </c>
      <c r="F46" s="63" t="n">
        <v>500</v>
      </c>
      <c r="G46" s="62"/>
      <c r="H46" s="69" t="n">
        <f aca="false">TRUNC(F46*G46,2)</f>
        <v>0</v>
      </c>
      <c r="N46" s="66"/>
      <c r="O46" s="66"/>
      <c r="S46" s="34"/>
    </row>
    <row r="47" customFormat="false" ht="22.5" hidden="false" customHeight="false" outlineLevel="0" collapsed="false">
      <c r="A47" s="71" t="n">
        <v>43060</v>
      </c>
      <c r="B47" s="68" t="s">
        <v>34</v>
      </c>
      <c r="C47" s="68" t="s">
        <v>120</v>
      </c>
      <c r="D47" s="61" t="s">
        <v>121</v>
      </c>
      <c r="E47" s="62" t="s">
        <v>60</v>
      </c>
      <c r="F47" s="63" t="n">
        <v>150</v>
      </c>
      <c r="G47" s="62"/>
      <c r="H47" s="69" t="n">
        <f aca="false">TRUNC(F47*G47,2)</f>
        <v>0</v>
      </c>
      <c r="N47" s="66"/>
      <c r="O47" s="66"/>
      <c r="S47" s="34"/>
    </row>
    <row r="48" customFormat="false" ht="15" hidden="false" customHeight="true" outlineLevel="0" collapsed="false">
      <c r="A48" s="67" t="n">
        <v>210004</v>
      </c>
      <c r="B48" s="68" t="s">
        <v>74</v>
      </c>
      <c r="C48" s="68" t="s">
        <v>122</v>
      </c>
      <c r="D48" s="61" t="s">
        <v>123</v>
      </c>
      <c r="E48" s="62" t="s">
        <v>77</v>
      </c>
      <c r="F48" s="63" t="n">
        <v>150</v>
      </c>
      <c r="G48" s="62"/>
      <c r="H48" s="69" t="n">
        <f aca="false">TRUNC(F48*G48,2)</f>
        <v>0</v>
      </c>
      <c r="N48" s="66"/>
      <c r="O48" s="66"/>
      <c r="S48" s="34"/>
    </row>
    <row r="49" customFormat="false" ht="22.5" hidden="false" customHeight="false" outlineLevel="0" collapsed="false">
      <c r="A49" s="71" t="n">
        <v>4011484</v>
      </c>
      <c r="B49" s="68" t="s">
        <v>98</v>
      </c>
      <c r="C49" s="60" t="s">
        <v>124</v>
      </c>
      <c r="D49" s="61" t="s">
        <v>125</v>
      </c>
      <c r="E49" s="62" t="s">
        <v>101</v>
      </c>
      <c r="F49" s="63" t="n">
        <v>3500</v>
      </c>
      <c r="G49" s="62"/>
      <c r="H49" s="69" t="n">
        <f aca="false">TRUNC(F49*G49,2)</f>
        <v>0</v>
      </c>
      <c r="N49" s="66"/>
      <c r="O49" s="66"/>
      <c r="S49" s="34"/>
    </row>
    <row r="50" customFormat="false" ht="15" hidden="false" customHeight="true" outlineLevel="0" collapsed="false">
      <c r="A50" s="72" t="str">
        <f aca="false">_xlfn.CONCAT("SUB - TOTAL ",D34)</f>
        <v>SUB - TOTAL SERVIÇOS AUXILIARES</v>
      </c>
      <c r="B50" s="72"/>
      <c r="C50" s="72"/>
      <c r="D50" s="72"/>
      <c r="E50" s="72"/>
      <c r="F50" s="72"/>
      <c r="G50" s="72"/>
      <c r="H50" s="73" t="n">
        <f aca="false">SUM(H34:H49)</f>
        <v>0</v>
      </c>
      <c r="N50" s="66"/>
      <c r="O50" s="66"/>
      <c r="S50" s="34"/>
    </row>
    <row r="51" customFormat="false" ht="5.1" hidden="false" customHeight="true" outlineLevel="0" collapsed="false">
      <c r="A51" s="74"/>
      <c r="B51" s="74"/>
      <c r="C51" s="74"/>
      <c r="D51" s="74"/>
      <c r="E51" s="74"/>
      <c r="F51" s="74"/>
      <c r="G51" s="74"/>
      <c r="H51" s="74"/>
      <c r="N51" s="66"/>
      <c r="O51" s="66"/>
      <c r="S51" s="34"/>
    </row>
    <row r="52" customFormat="false" ht="15" hidden="false" customHeight="true" outlineLevel="0" collapsed="false">
      <c r="A52" s="52"/>
      <c r="B52" s="52"/>
      <c r="C52" s="53" t="s">
        <v>14</v>
      </c>
      <c r="D52" s="54" t="s">
        <v>126</v>
      </c>
      <c r="E52" s="55"/>
      <c r="F52" s="55"/>
      <c r="G52" s="55"/>
      <c r="H52" s="56"/>
      <c r="N52" s="66"/>
      <c r="O52" s="66"/>
      <c r="S52" s="34"/>
    </row>
    <row r="53" customFormat="false" ht="15" hidden="false" customHeight="true" outlineLevel="0" collapsed="false">
      <c r="A53" s="52"/>
      <c r="B53" s="52"/>
      <c r="C53" s="53" t="s">
        <v>127</v>
      </c>
      <c r="D53" s="54" t="s">
        <v>128</v>
      </c>
      <c r="E53" s="55"/>
      <c r="F53" s="55"/>
      <c r="G53" s="55"/>
      <c r="H53" s="56"/>
      <c r="S53" s="34"/>
    </row>
    <row r="54" customFormat="false" ht="22.5" hidden="false" customHeight="true" outlineLevel="0" collapsed="false">
      <c r="A54" s="71" t="n">
        <v>310001</v>
      </c>
      <c r="B54" s="68" t="s">
        <v>74</v>
      </c>
      <c r="C54" s="68" t="s">
        <v>129</v>
      </c>
      <c r="D54" s="61" t="s">
        <v>130</v>
      </c>
      <c r="E54" s="62" t="s">
        <v>131</v>
      </c>
      <c r="F54" s="63" t="n">
        <v>9000</v>
      </c>
      <c r="G54" s="62"/>
      <c r="H54" s="69" t="n">
        <f aca="false">TRUNC(F54*G54,2)</f>
        <v>0</v>
      </c>
      <c r="N54" s="66"/>
      <c r="O54" s="66"/>
      <c r="S54" s="34"/>
    </row>
    <row r="55" customFormat="false" ht="15" hidden="false" customHeight="true" outlineLevel="0" collapsed="false">
      <c r="A55" s="67" t="n">
        <v>4011209</v>
      </c>
      <c r="B55" s="68" t="s">
        <v>98</v>
      </c>
      <c r="C55" s="68" t="s">
        <v>132</v>
      </c>
      <c r="D55" s="61" t="s">
        <v>133</v>
      </c>
      <c r="E55" s="62" t="s">
        <v>131</v>
      </c>
      <c r="F55" s="63" t="n">
        <v>10500</v>
      </c>
      <c r="G55" s="62"/>
      <c r="H55" s="69" t="n">
        <f aca="false">TRUNC(F55*G55,2)</f>
        <v>0</v>
      </c>
      <c r="N55" s="66"/>
      <c r="O55" s="66"/>
      <c r="S55" s="34"/>
    </row>
    <row r="56" customFormat="false" ht="15" hidden="false" customHeight="true" outlineLevel="0" collapsed="false">
      <c r="A56" s="71" t="n">
        <v>310002</v>
      </c>
      <c r="B56" s="68" t="s">
        <v>74</v>
      </c>
      <c r="C56" s="68" t="s">
        <v>134</v>
      </c>
      <c r="D56" s="61" t="s">
        <v>135</v>
      </c>
      <c r="E56" s="62" t="s">
        <v>101</v>
      </c>
      <c r="F56" s="63" t="n">
        <v>1575</v>
      </c>
      <c r="G56" s="62"/>
      <c r="H56" s="69" t="n">
        <f aca="false">TRUNC(F56*G56,2)</f>
        <v>0</v>
      </c>
      <c r="N56" s="66"/>
      <c r="O56" s="66"/>
      <c r="S56" s="34"/>
    </row>
    <row r="57" customFormat="false" ht="22.5" hidden="false" customHeight="true" outlineLevel="0" collapsed="false">
      <c r="A57" s="67" t="n">
        <v>40884</v>
      </c>
      <c r="B57" s="68" t="s">
        <v>34</v>
      </c>
      <c r="C57" s="68" t="s">
        <v>136</v>
      </c>
      <c r="D57" s="61" t="s">
        <v>137</v>
      </c>
      <c r="E57" s="62" t="s">
        <v>37</v>
      </c>
      <c r="F57" s="63" t="n">
        <v>10500</v>
      </c>
      <c r="G57" s="62"/>
      <c r="H57" s="69" t="n">
        <f aca="false">TRUNC(F57*G57,2)</f>
        <v>0</v>
      </c>
      <c r="N57" s="66"/>
      <c r="O57" s="66"/>
      <c r="S57" s="34"/>
    </row>
    <row r="58" customFormat="false" ht="15" hidden="false" customHeight="true" outlineLevel="0" collapsed="false">
      <c r="A58" s="71" t="n">
        <v>310003</v>
      </c>
      <c r="B58" s="68" t="s">
        <v>74</v>
      </c>
      <c r="C58" s="68" t="s">
        <v>138</v>
      </c>
      <c r="D58" s="61" t="s">
        <v>139</v>
      </c>
      <c r="E58" s="62" t="s">
        <v>131</v>
      </c>
      <c r="F58" s="63" t="n">
        <v>5250</v>
      </c>
      <c r="G58" s="62"/>
      <c r="H58" s="69" t="n">
        <f aca="false">TRUNC(F58*G58,2)</f>
        <v>0</v>
      </c>
      <c r="N58" s="66"/>
      <c r="O58" s="66"/>
      <c r="S58" s="34"/>
    </row>
    <row r="59" customFormat="false" ht="22.5" hidden="false" customHeight="false" outlineLevel="0" collapsed="false">
      <c r="A59" s="71" t="n">
        <v>310004</v>
      </c>
      <c r="B59" s="68" t="s">
        <v>74</v>
      </c>
      <c r="C59" s="68" t="s">
        <v>140</v>
      </c>
      <c r="D59" s="61" t="s">
        <v>141</v>
      </c>
      <c r="E59" s="62" t="s">
        <v>142</v>
      </c>
      <c r="F59" s="63" t="n">
        <v>2400</v>
      </c>
      <c r="G59" s="62"/>
      <c r="H59" s="69" t="n">
        <f aca="false">TRUNC(F59*G59,2)</f>
        <v>0</v>
      </c>
      <c r="N59" s="66"/>
      <c r="O59" s="66"/>
      <c r="S59" s="34"/>
    </row>
    <row r="60" customFormat="false" ht="22.5" hidden="false" customHeight="false" outlineLevel="0" collapsed="false">
      <c r="A60" s="71" t="n">
        <v>42483</v>
      </c>
      <c r="B60" s="68" t="s">
        <v>34</v>
      </c>
      <c r="C60" s="68" t="s">
        <v>143</v>
      </c>
      <c r="D60" s="61" t="s">
        <v>144</v>
      </c>
      <c r="E60" s="62" t="s">
        <v>145</v>
      </c>
      <c r="F60" s="63" t="n">
        <v>6300</v>
      </c>
      <c r="G60" s="62"/>
      <c r="H60" s="69" t="n">
        <f aca="false">TRUNC(F60*G60,2)</f>
        <v>0</v>
      </c>
      <c r="N60" s="66"/>
      <c r="O60" s="66"/>
      <c r="S60" s="34"/>
    </row>
    <row r="61" customFormat="false" ht="15" hidden="false" customHeight="true" outlineLevel="0" collapsed="false">
      <c r="A61" s="67" t="n">
        <v>4011352</v>
      </c>
      <c r="B61" s="68" t="s">
        <v>98</v>
      </c>
      <c r="C61" s="68" t="s">
        <v>146</v>
      </c>
      <c r="D61" s="61" t="s">
        <v>147</v>
      </c>
      <c r="E61" s="62" t="s">
        <v>131</v>
      </c>
      <c r="F61" s="63" t="n">
        <v>40500</v>
      </c>
      <c r="G61" s="62"/>
      <c r="H61" s="69" t="n">
        <f aca="false">TRUNC(F61*G61,2)</f>
        <v>0</v>
      </c>
      <c r="N61" s="66"/>
      <c r="O61" s="66"/>
      <c r="S61" s="34"/>
    </row>
    <row r="62" customFormat="false" ht="15" hidden="false" customHeight="true" outlineLevel="0" collapsed="false">
      <c r="A62" s="67" t="n">
        <v>4915630</v>
      </c>
      <c r="B62" s="68" t="s">
        <v>98</v>
      </c>
      <c r="C62" s="68" t="s">
        <v>148</v>
      </c>
      <c r="D62" s="61" t="s">
        <v>149</v>
      </c>
      <c r="E62" s="62" t="s">
        <v>101</v>
      </c>
      <c r="F62" s="63" t="n">
        <v>6000</v>
      </c>
      <c r="G62" s="62"/>
      <c r="H62" s="69" t="n">
        <f aca="false">TRUNC(F62*G62,2)</f>
        <v>0</v>
      </c>
      <c r="N62" s="66"/>
      <c r="O62" s="66"/>
      <c r="S62" s="34"/>
    </row>
    <row r="63" customFormat="false" ht="22.5" hidden="false" customHeight="false" outlineLevel="0" collapsed="false">
      <c r="A63" s="67" t="n">
        <v>40859</v>
      </c>
      <c r="B63" s="68" t="s">
        <v>34</v>
      </c>
      <c r="C63" s="68" t="s">
        <v>150</v>
      </c>
      <c r="D63" s="61" t="s">
        <v>151</v>
      </c>
      <c r="E63" s="62" t="s">
        <v>37</v>
      </c>
      <c r="F63" s="63" t="n">
        <v>5000</v>
      </c>
      <c r="G63" s="62"/>
      <c r="H63" s="69" t="n">
        <f aca="false">TRUNC(F63*G63,2)</f>
        <v>0</v>
      </c>
      <c r="N63" s="66"/>
      <c r="O63" s="66"/>
      <c r="S63" s="34"/>
    </row>
    <row r="64" customFormat="false" ht="15" hidden="false" customHeight="true" outlineLevel="0" collapsed="false">
      <c r="A64" s="71" t="n">
        <v>310005</v>
      </c>
      <c r="B64" s="68" t="s">
        <v>74</v>
      </c>
      <c r="C64" s="68" t="s">
        <v>152</v>
      </c>
      <c r="D64" s="61" t="s">
        <v>153</v>
      </c>
      <c r="E64" s="62" t="s">
        <v>154</v>
      </c>
      <c r="F64" s="63" t="n">
        <v>100</v>
      </c>
      <c r="G64" s="62"/>
      <c r="H64" s="69" t="n">
        <f aca="false">TRUNC(F64*G64,2)</f>
        <v>0</v>
      </c>
      <c r="N64" s="66"/>
      <c r="O64" s="66"/>
      <c r="S64" s="34"/>
    </row>
    <row r="65" customFormat="false" ht="15" hidden="false" customHeight="true" outlineLevel="0" collapsed="false">
      <c r="A65" s="67" t="n">
        <v>4011353</v>
      </c>
      <c r="B65" s="68" t="s">
        <v>98</v>
      </c>
      <c r="C65" s="68" t="s">
        <v>155</v>
      </c>
      <c r="D65" s="61" t="s">
        <v>156</v>
      </c>
      <c r="E65" s="62" t="s">
        <v>131</v>
      </c>
      <c r="F65" s="63" t="n">
        <v>617660.744</v>
      </c>
      <c r="G65" s="62"/>
      <c r="H65" s="69" t="n">
        <f aca="false">TRUNC(F65*G65,2)</f>
        <v>0</v>
      </c>
      <c r="N65" s="66"/>
      <c r="O65" s="66"/>
      <c r="S65" s="34"/>
    </row>
    <row r="66" customFormat="false" ht="15" hidden="false" customHeight="true" outlineLevel="0" collapsed="false">
      <c r="A66" s="71" t="n">
        <v>4011495</v>
      </c>
      <c r="B66" s="68" t="s">
        <v>98</v>
      </c>
      <c r="C66" s="68" t="s">
        <v>157</v>
      </c>
      <c r="D66" s="61" t="s">
        <v>158</v>
      </c>
      <c r="E66" s="62" t="s">
        <v>142</v>
      </c>
      <c r="F66" s="63" t="n">
        <v>13890.54096</v>
      </c>
      <c r="G66" s="62"/>
      <c r="H66" s="69" t="n">
        <f aca="false">TRUNC(F66*G66,2)</f>
        <v>0</v>
      </c>
      <c r="N66" s="66"/>
      <c r="O66" s="66"/>
      <c r="S66" s="34"/>
    </row>
    <row r="67" customFormat="false" ht="15" hidden="false" customHeight="true" outlineLevel="0" collapsed="false">
      <c r="A67" s="71" t="n">
        <v>4011463</v>
      </c>
      <c r="B67" s="68" t="s">
        <v>98</v>
      </c>
      <c r="C67" s="68" t="s">
        <v>159</v>
      </c>
      <c r="D67" s="61" t="s">
        <v>160</v>
      </c>
      <c r="E67" s="62" t="s">
        <v>142</v>
      </c>
      <c r="F67" s="63" t="n">
        <v>45495.54256</v>
      </c>
      <c r="G67" s="62"/>
      <c r="H67" s="69" t="n">
        <f aca="false">TRUNC(F67*G67,2)</f>
        <v>0</v>
      </c>
      <c r="N67" s="66"/>
      <c r="O67" s="66"/>
      <c r="S67" s="34"/>
    </row>
    <row r="68" customFormat="false" ht="15" hidden="false" customHeight="true" outlineLevel="0" collapsed="false">
      <c r="A68" s="71" t="n">
        <v>4011408</v>
      </c>
      <c r="B68" s="68" t="s">
        <v>98</v>
      </c>
      <c r="C68" s="68" t="s">
        <v>161</v>
      </c>
      <c r="D68" s="61" t="s">
        <v>162</v>
      </c>
      <c r="E68" s="62" t="s">
        <v>131</v>
      </c>
      <c r="F68" s="63" t="n">
        <v>35000</v>
      </c>
      <c r="G68" s="62"/>
      <c r="H68" s="69" t="n">
        <f aca="false">TRUNC(F68*G68,2)</f>
        <v>0</v>
      </c>
      <c r="N68" s="66"/>
      <c r="O68" s="66"/>
      <c r="S68" s="34"/>
    </row>
    <row r="69" customFormat="false" ht="15" hidden="false" customHeight="true" outlineLevel="0" collapsed="false">
      <c r="A69" s="52"/>
      <c r="B69" s="52"/>
      <c r="C69" s="53" t="s">
        <v>163</v>
      </c>
      <c r="D69" s="76" t="s">
        <v>164</v>
      </c>
      <c r="E69" s="55"/>
      <c r="F69" s="55"/>
      <c r="G69" s="55"/>
      <c r="H69" s="56"/>
      <c r="N69" s="66"/>
      <c r="O69" s="66"/>
      <c r="S69" s="34"/>
    </row>
    <row r="70" customFormat="false" ht="15" hidden="false" customHeight="true" outlineLevel="0" collapsed="false">
      <c r="A70" s="71" t="s">
        <v>165</v>
      </c>
      <c r="B70" s="68" t="s">
        <v>98</v>
      </c>
      <c r="C70" s="68" t="s">
        <v>166</v>
      </c>
      <c r="D70" s="77" t="s">
        <v>167</v>
      </c>
      <c r="E70" s="64" t="s">
        <v>142</v>
      </c>
      <c r="F70" s="63" t="n">
        <v>3284.0683849696</v>
      </c>
      <c r="G70" s="64"/>
      <c r="H70" s="69" t="n">
        <f aca="false">TRUNC(F70*G70,2)</f>
        <v>0</v>
      </c>
      <c r="N70" s="66"/>
      <c r="O70" s="66"/>
      <c r="S70" s="34"/>
    </row>
    <row r="71" customFormat="false" ht="15" hidden="false" customHeight="true" outlineLevel="0" collapsed="false">
      <c r="A71" s="71" t="s">
        <v>168</v>
      </c>
      <c r="B71" s="68" t="s">
        <v>98</v>
      </c>
      <c r="C71" s="68" t="s">
        <v>169</v>
      </c>
      <c r="D71" s="77" t="s">
        <v>170</v>
      </c>
      <c r="E71" s="64" t="s">
        <v>142</v>
      </c>
      <c r="F71" s="63" t="n">
        <v>83.85</v>
      </c>
      <c r="G71" s="64"/>
      <c r="H71" s="69" t="n">
        <f aca="false">TRUNC(F71*G71,2)</f>
        <v>0</v>
      </c>
      <c r="N71" s="66"/>
      <c r="O71" s="66"/>
      <c r="S71" s="34"/>
    </row>
    <row r="72" customFormat="false" ht="15" hidden="false" customHeight="true" outlineLevel="0" collapsed="false">
      <c r="A72" s="71" t="s">
        <v>171</v>
      </c>
      <c r="B72" s="68" t="s">
        <v>98</v>
      </c>
      <c r="C72" s="68" t="s">
        <v>172</v>
      </c>
      <c r="D72" s="77" t="s">
        <v>173</v>
      </c>
      <c r="E72" s="64" t="s">
        <v>142</v>
      </c>
      <c r="F72" s="63" t="n">
        <v>277.9473348</v>
      </c>
      <c r="G72" s="64"/>
      <c r="H72" s="69" t="n">
        <f aca="false">TRUNC(F72*G72,2)</f>
        <v>0</v>
      </c>
      <c r="N72" s="66"/>
      <c r="O72" s="66"/>
      <c r="S72" s="34"/>
    </row>
    <row r="73" customFormat="false" ht="15" hidden="false" customHeight="true" outlineLevel="0" collapsed="false">
      <c r="A73" s="71" t="s">
        <v>174</v>
      </c>
      <c r="B73" s="68" t="s">
        <v>98</v>
      </c>
      <c r="C73" s="68" t="s">
        <v>175</v>
      </c>
      <c r="D73" s="77" t="s">
        <v>176</v>
      </c>
      <c r="E73" s="64" t="s">
        <v>142</v>
      </c>
      <c r="F73" s="63" t="n">
        <v>10.35</v>
      </c>
      <c r="G73" s="64"/>
      <c r="H73" s="69" t="n">
        <f aca="false">TRUNC(F73*G73,2)</f>
        <v>0</v>
      </c>
      <c r="N73" s="66"/>
      <c r="O73" s="66"/>
      <c r="S73" s="34"/>
    </row>
    <row r="74" customFormat="false" ht="15" hidden="false" customHeight="true" outlineLevel="0" collapsed="false">
      <c r="A74" s="71" t="s">
        <v>177</v>
      </c>
      <c r="B74" s="68" t="s">
        <v>98</v>
      </c>
      <c r="C74" s="68" t="s">
        <v>178</v>
      </c>
      <c r="D74" s="77" t="s">
        <v>179</v>
      </c>
      <c r="E74" s="64" t="s">
        <v>142</v>
      </c>
      <c r="F74" s="63" t="n">
        <v>62.65</v>
      </c>
      <c r="G74" s="64"/>
      <c r="H74" s="69" t="n">
        <f aca="false">TRUNC(F74*G74,2)</f>
        <v>0</v>
      </c>
      <c r="N74" s="66"/>
      <c r="O74" s="66"/>
      <c r="S74" s="34"/>
    </row>
    <row r="75" customFormat="false" ht="15" hidden="false" customHeight="true" outlineLevel="0" collapsed="false">
      <c r="A75" s="71" t="s">
        <v>180</v>
      </c>
      <c r="B75" s="68" t="s">
        <v>98</v>
      </c>
      <c r="C75" s="68" t="s">
        <v>181</v>
      </c>
      <c r="D75" s="77" t="s">
        <v>182</v>
      </c>
      <c r="E75" s="64" t="s">
        <v>142</v>
      </c>
      <c r="F75" s="63" t="n">
        <v>3284.0683849696</v>
      </c>
      <c r="G75" s="64"/>
      <c r="H75" s="69" t="n">
        <f aca="false">TRUNC(F75*G75,2)</f>
        <v>0</v>
      </c>
      <c r="N75" s="66"/>
      <c r="O75" s="66"/>
      <c r="S75" s="34"/>
    </row>
    <row r="76" customFormat="false" ht="15" hidden="false" customHeight="true" outlineLevel="0" collapsed="false">
      <c r="A76" s="71" t="s">
        <v>183</v>
      </c>
      <c r="B76" s="68" t="s">
        <v>98</v>
      </c>
      <c r="C76" s="68" t="s">
        <v>184</v>
      </c>
      <c r="D76" s="77" t="s">
        <v>185</v>
      </c>
      <c r="E76" s="64" t="s">
        <v>142</v>
      </c>
      <c r="F76" s="63" t="n">
        <v>83.85</v>
      </c>
      <c r="G76" s="64"/>
      <c r="H76" s="69" t="n">
        <f aca="false">TRUNC(F76*G76,2)</f>
        <v>0</v>
      </c>
      <c r="N76" s="66"/>
      <c r="O76" s="66"/>
      <c r="S76" s="34"/>
    </row>
    <row r="77" customFormat="false" ht="15" hidden="false" customHeight="true" outlineLevel="0" collapsed="false">
      <c r="A77" s="71" t="s">
        <v>186</v>
      </c>
      <c r="B77" s="68" t="s">
        <v>98</v>
      </c>
      <c r="C77" s="68" t="s">
        <v>187</v>
      </c>
      <c r="D77" s="77" t="s">
        <v>188</v>
      </c>
      <c r="E77" s="64" t="s">
        <v>142</v>
      </c>
      <c r="F77" s="63" t="n">
        <v>277.9473348</v>
      </c>
      <c r="G77" s="64"/>
      <c r="H77" s="69" t="n">
        <f aca="false">TRUNC(F77*G77,2)</f>
        <v>0</v>
      </c>
      <c r="N77" s="66"/>
      <c r="O77" s="66"/>
      <c r="S77" s="34"/>
    </row>
    <row r="78" customFormat="false" ht="15" hidden="false" customHeight="true" outlineLevel="0" collapsed="false">
      <c r="A78" s="71" t="s">
        <v>189</v>
      </c>
      <c r="B78" s="68" t="s">
        <v>98</v>
      </c>
      <c r="C78" s="68" t="s">
        <v>190</v>
      </c>
      <c r="D78" s="77" t="s">
        <v>191</v>
      </c>
      <c r="E78" s="64" t="s">
        <v>142</v>
      </c>
      <c r="F78" s="63" t="n">
        <v>10.35</v>
      </c>
      <c r="G78" s="64"/>
      <c r="H78" s="69" t="n">
        <f aca="false">TRUNC(F78*G78,2)</f>
        <v>0</v>
      </c>
      <c r="N78" s="66"/>
      <c r="O78" s="66"/>
      <c r="S78" s="34"/>
    </row>
    <row r="79" customFormat="false" ht="15" hidden="false" customHeight="true" outlineLevel="0" collapsed="false">
      <c r="A79" s="71" t="s">
        <v>192</v>
      </c>
      <c r="B79" s="68" t="s">
        <v>98</v>
      </c>
      <c r="C79" s="78" t="s">
        <v>193</v>
      </c>
      <c r="D79" s="77" t="s">
        <v>194</v>
      </c>
      <c r="E79" s="64" t="s">
        <v>142</v>
      </c>
      <c r="F79" s="63" t="n">
        <v>62.65</v>
      </c>
      <c r="G79" s="64"/>
      <c r="H79" s="69" t="n">
        <f aca="false">TRUNC(F79*G79,2)</f>
        <v>0</v>
      </c>
      <c r="N79" s="66"/>
      <c r="O79" s="66"/>
      <c r="S79" s="34"/>
    </row>
    <row r="80" customFormat="false" ht="15" hidden="false" customHeight="true" outlineLevel="0" collapsed="false">
      <c r="A80" s="72" t="str">
        <f aca="false">_xlfn.CONCAT("SUB - TOTAL ",D52)</f>
        <v>SUB - TOTAL PAVIMENTAÇÃO E SERVIÇOS DE RECAPEAMENTO ASFÁLTICO</v>
      </c>
      <c r="B80" s="72"/>
      <c r="C80" s="72"/>
      <c r="D80" s="72"/>
      <c r="E80" s="72"/>
      <c r="F80" s="72"/>
      <c r="G80" s="72"/>
      <c r="H80" s="73" t="n">
        <f aca="false">SUM(H52:H79)</f>
        <v>0</v>
      </c>
      <c r="N80" s="66"/>
      <c r="O80" s="66"/>
      <c r="S80" s="34"/>
    </row>
    <row r="81" customFormat="false" ht="5.1" hidden="false" customHeight="true" outlineLevel="0" collapsed="false">
      <c r="A81" s="74"/>
      <c r="B81" s="74"/>
      <c r="C81" s="74"/>
      <c r="D81" s="74"/>
      <c r="E81" s="74"/>
      <c r="F81" s="74"/>
      <c r="G81" s="74"/>
      <c r="H81" s="74"/>
      <c r="N81" s="66"/>
      <c r="O81" s="66"/>
      <c r="S81" s="34"/>
    </row>
    <row r="82" customFormat="false" ht="15" hidden="false" customHeight="true" outlineLevel="0" collapsed="false">
      <c r="A82" s="52"/>
      <c r="B82" s="52"/>
      <c r="C82" s="53" t="s">
        <v>15</v>
      </c>
      <c r="D82" s="54" t="s">
        <v>195</v>
      </c>
      <c r="E82" s="55"/>
      <c r="F82" s="55"/>
      <c r="G82" s="55"/>
      <c r="H82" s="56"/>
      <c r="N82" s="66"/>
      <c r="O82" s="66"/>
      <c r="S82" s="34"/>
    </row>
    <row r="83" customFormat="false" ht="15" hidden="false" customHeight="true" outlineLevel="0" collapsed="false">
      <c r="A83" s="79" t="n">
        <v>5213571</v>
      </c>
      <c r="B83" s="68" t="s">
        <v>98</v>
      </c>
      <c r="C83" s="68" t="s">
        <v>196</v>
      </c>
      <c r="D83" s="61" t="s">
        <v>197</v>
      </c>
      <c r="E83" s="62" t="s">
        <v>131</v>
      </c>
      <c r="F83" s="63" t="n">
        <v>180</v>
      </c>
      <c r="G83" s="62"/>
      <c r="H83" s="69" t="n">
        <f aca="false">TRUNC(F83*G83,2)</f>
        <v>0</v>
      </c>
      <c r="N83" s="66"/>
      <c r="O83" s="66"/>
      <c r="S83" s="34"/>
    </row>
    <row r="84" customFormat="false" ht="15" hidden="false" customHeight="true" outlineLevel="0" collapsed="false">
      <c r="A84" s="79" t="n">
        <v>5216111</v>
      </c>
      <c r="B84" s="68" t="s">
        <v>98</v>
      </c>
      <c r="C84" s="68" t="s">
        <v>198</v>
      </c>
      <c r="D84" s="61" t="s">
        <v>199</v>
      </c>
      <c r="E84" s="62" t="s">
        <v>200</v>
      </c>
      <c r="F84" s="63" t="n">
        <v>360</v>
      </c>
      <c r="G84" s="62"/>
      <c r="H84" s="69" t="n">
        <f aca="false">TRUNC(F84*G84,2)</f>
        <v>0</v>
      </c>
      <c r="N84" s="66"/>
      <c r="O84" s="66"/>
      <c r="S84" s="34"/>
    </row>
    <row r="85" customFormat="false" ht="15" hidden="false" customHeight="true" outlineLevel="0" collapsed="false">
      <c r="A85" s="67" t="n">
        <v>5213401</v>
      </c>
      <c r="B85" s="68" t="s">
        <v>98</v>
      </c>
      <c r="C85" s="68" t="s">
        <v>201</v>
      </c>
      <c r="D85" s="61" t="s">
        <v>202</v>
      </c>
      <c r="E85" s="62" t="s">
        <v>131</v>
      </c>
      <c r="F85" s="63" t="n">
        <v>18000</v>
      </c>
      <c r="G85" s="62"/>
      <c r="H85" s="69" t="n">
        <f aca="false">TRUNC(F85*G85,2)</f>
        <v>0</v>
      </c>
      <c r="N85" s="66"/>
      <c r="O85" s="66"/>
      <c r="S85" s="34"/>
    </row>
    <row r="86" customFormat="false" ht="15" hidden="false" customHeight="true" outlineLevel="0" collapsed="false">
      <c r="A86" s="67" t="n">
        <v>5213405</v>
      </c>
      <c r="B86" s="68" t="s">
        <v>98</v>
      </c>
      <c r="C86" s="68" t="s">
        <v>203</v>
      </c>
      <c r="D86" s="61" t="s">
        <v>204</v>
      </c>
      <c r="E86" s="62" t="s">
        <v>131</v>
      </c>
      <c r="F86" s="63" t="n">
        <v>4000</v>
      </c>
      <c r="G86" s="62"/>
      <c r="H86" s="69" t="n">
        <f aca="false">TRUNC(F86*G86,2)</f>
        <v>0</v>
      </c>
      <c r="N86" s="66"/>
      <c r="O86" s="66"/>
      <c r="S86" s="34"/>
    </row>
    <row r="87" customFormat="false" ht="15" hidden="false" customHeight="true" outlineLevel="0" collapsed="false">
      <c r="A87" s="67" t="n">
        <v>5213360</v>
      </c>
      <c r="B87" s="68" t="s">
        <v>98</v>
      </c>
      <c r="C87" s="68" t="s">
        <v>205</v>
      </c>
      <c r="D87" s="61" t="s">
        <v>206</v>
      </c>
      <c r="E87" s="62" t="s">
        <v>200</v>
      </c>
      <c r="F87" s="63" t="n">
        <v>200</v>
      </c>
      <c r="G87" s="62"/>
      <c r="H87" s="69" t="n">
        <f aca="false">TRUNC(F87*G87,2)</f>
        <v>0</v>
      </c>
      <c r="N87" s="66"/>
      <c r="O87" s="66"/>
      <c r="S87" s="34"/>
    </row>
    <row r="88" customFormat="false" ht="15" hidden="false" customHeight="true" outlineLevel="0" collapsed="false">
      <c r="A88" s="72" t="str">
        <f aca="false">_xlfn.CONCAT("SUB - TOTAL ",D82)</f>
        <v>SUB - TOTAL SINALIZAÇÃO</v>
      </c>
      <c r="B88" s="72"/>
      <c r="C88" s="72"/>
      <c r="D88" s="72"/>
      <c r="E88" s="72"/>
      <c r="F88" s="72"/>
      <c r="G88" s="72"/>
      <c r="H88" s="73" t="n">
        <f aca="false">SUM(H82:H87)</f>
        <v>0</v>
      </c>
      <c r="N88" s="66"/>
      <c r="O88" s="66"/>
      <c r="S88" s="34"/>
    </row>
    <row r="89" customFormat="false" ht="5.1" hidden="false" customHeight="true" outlineLevel="0" collapsed="false">
      <c r="A89" s="80"/>
      <c r="B89" s="81"/>
      <c r="C89" s="81"/>
      <c r="D89" s="81"/>
      <c r="E89" s="81"/>
      <c r="F89" s="81"/>
      <c r="G89" s="81"/>
      <c r="H89" s="82"/>
      <c r="N89" s="66"/>
      <c r="O89" s="66"/>
      <c r="S89" s="34"/>
    </row>
    <row r="90" customFormat="false" ht="15" hidden="false" customHeight="true" outlineLevel="0" collapsed="false">
      <c r="A90" s="52"/>
      <c r="B90" s="52"/>
      <c r="C90" s="53" t="s">
        <v>16</v>
      </c>
      <c r="D90" s="54" t="s">
        <v>207</v>
      </c>
      <c r="E90" s="55"/>
      <c r="F90" s="55"/>
      <c r="G90" s="55"/>
      <c r="H90" s="56"/>
      <c r="N90" s="66"/>
      <c r="O90" s="66"/>
      <c r="S90" s="34"/>
    </row>
    <row r="91" customFormat="false" ht="15" hidden="false" customHeight="true" outlineLevel="0" collapsed="false">
      <c r="A91" s="79" t="n">
        <v>5914389</v>
      </c>
      <c r="B91" s="68" t="s">
        <v>98</v>
      </c>
      <c r="C91" s="68" t="s">
        <v>208</v>
      </c>
      <c r="D91" s="61" t="s">
        <v>209</v>
      </c>
      <c r="E91" s="62" t="s">
        <v>210</v>
      </c>
      <c r="F91" s="63" t="n">
        <v>3360676.5833722</v>
      </c>
      <c r="G91" s="62"/>
      <c r="H91" s="69" t="n">
        <f aca="false">TRUNC(F91*G91,2)</f>
        <v>0</v>
      </c>
      <c r="N91" s="66"/>
      <c r="O91" s="66"/>
      <c r="S91" s="34"/>
    </row>
    <row r="92" customFormat="false" ht="15" hidden="false" customHeight="true" outlineLevel="0" collapsed="false">
      <c r="A92" s="79" t="n">
        <v>5914374</v>
      </c>
      <c r="B92" s="68" t="s">
        <v>98</v>
      </c>
      <c r="C92" s="68" t="s">
        <v>211</v>
      </c>
      <c r="D92" s="61" t="s">
        <v>212</v>
      </c>
      <c r="E92" s="62" t="s">
        <v>210</v>
      </c>
      <c r="F92" s="63" t="n">
        <v>23658.33385521</v>
      </c>
      <c r="G92" s="62"/>
      <c r="H92" s="69" t="n">
        <f aca="false">TRUNC(F92*G92,2)</f>
        <v>0</v>
      </c>
      <c r="N92" s="66"/>
      <c r="O92" s="66"/>
      <c r="S92" s="34"/>
    </row>
    <row r="93" customFormat="false" ht="15" hidden="false" customHeight="true" outlineLevel="0" collapsed="false">
      <c r="A93" s="79" t="n">
        <v>5914479</v>
      </c>
      <c r="B93" s="68" t="s">
        <v>98</v>
      </c>
      <c r="C93" s="68" t="s">
        <v>213</v>
      </c>
      <c r="D93" s="61" t="s">
        <v>214</v>
      </c>
      <c r="E93" s="62" t="s">
        <v>210</v>
      </c>
      <c r="F93" s="63" t="n">
        <v>87951.0639177367</v>
      </c>
      <c r="G93" s="62"/>
      <c r="H93" s="69" t="n">
        <f aca="false">TRUNC(F93*G93,2)</f>
        <v>0</v>
      </c>
      <c r="N93" s="66"/>
      <c r="O93" s="66"/>
      <c r="S93" s="34"/>
    </row>
    <row r="94" customFormat="false" ht="15" hidden="false" customHeight="true" outlineLevel="0" collapsed="false">
      <c r="A94" s="79" t="n">
        <v>5914569</v>
      </c>
      <c r="B94" s="68" t="s">
        <v>98</v>
      </c>
      <c r="C94" s="68" t="s">
        <v>215</v>
      </c>
      <c r="D94" s="61" t="s">
        <v>216</v>
      </c>
      <c r="E94" s="62" t="s">
        <v>210</v>
      </c>
      <c r="F94" s="63" t="n">
        <v>1.447344</v>
      </c>
      <c r="G94" s="62"/>
      <c r="H94" s="69" t="n">
        <f aca="false">TRUNC(F94*G94,2)</f>
        <v>0</v>
      </c>
      <c r="N94" s="66"/>
      <c r="O94" s="66"/>
      <c r="S94" s="34"/>
    </row>
    <row r="95" customFormat="false" ht="15" hidden="false" customHeight="true" outlineLevel="0" collapsed="false">
      <c r="A95" s="72" t="str">
        <f aca="false">_xlfn.CONCAT("SUB - TOTAL ",D90)</f>
        <v>SUB - TOTAL TRANSPORTE</v>
      </c>
      <c r="B95" s="72"/>
      <c r="C95" s="72"/>
      <c r="D95" s="72"/>
      <c r="E95" s="72"/>
      <c r="F95" s="72"/>
      <c r="G95" s="72"/>
      <c r="H95" s="73" t="n">
        <f aca="false">SUM(H90:H94)</f>
        <v>0</v>
      </c>
      <c r="N95" s="66"/>
      <c r="O95" s="66"/>
      <c r="S95" s="34"/>
    </row>
    <row r="96" customFormat="false" ht="5.1" hidden="false" customHeight="true" outlineLevel="0" collapsed="false">
      <c r="A96" s="80"/>
      <c r="B96" s="81"/>
      <c r="C96" s="81"/>
      <c r="D96" s="81"/>
      <c r="E96" s="81"/>
      <c r="F96" s="81"/>
      <c r="G96" s="81"/>
      <c r="H96" s="82"/>
      <c r="N96" s="66"/>
      <c r="O96" s="66"/>
      <c r="S96" s="34"/>
    </row>
    <row r="97" customFormat="false" ht="15" hidden="false" customHeight="true" outlineLevel="0" collapsed="false">
      <c r="A97" s="52"/>
      <c r="B97" s="52"/>
      <c r="C97" s="53" t="s">
        <v>17</v>
      </c>
      <c r="D97" s="54" t="s">
        <v>217</v>
      </c>
      <c r="E97" s="55"/>
      <c r="F97" s="55"/>
      <c r="G97" s="55"/>
      <c r="H97" s="56"/>
      <c r="N97" s="66"/>
      <c r="O97" s="66"/>
      <c r="S97" s="34"/>
    </row>
    <row r="98" customFormat="false" ht="15" hidden="false" customHeight="true" outlineLevel="0" collapsed="false">
      <c r="A98" s="67" t="n">
        <v>610001</v>
      </c>
      <c r="B98" s="68" t="s">
        <v>74</v>
      </c>
      <c r="C98" s="68" t="s">
        <v>218</v>
      </c>
      <c r="D98" s="61" t="s">
        <v>219</v>
      </c>
      <c r="E98" s="62" t="s">
        <v>77</v>
      </c>
      <c r="F98" s="63" t="n">
        <v>1</v>
      </c>
      <c r="G98" s="62"/>
      <c r="H98" s="69" t="n">
        <f aca="false">TRUNC(F98*G98,2)</f>
        <v>0</v>
      </c>
      <c r="N98" s="66"/>
      <c r="O98" s="66"/>
      <c r="S98" s="34"/>
    </row>
    <row r="99" customFormat="false" ht="15" hidden="false" customHeight="true" outlineLevel="0" collapsed="false">
      <c r="A99" s="72" t="str">
        <f aca="false">_xlfn.CONCAT("SUB - TOTAL ",D97)</f>
        <v>SUB - TOTAL ADMINISTRAÇÃO LOCAL</v>
      </c>
      <c r="B99" s="72"/>
      <c r="C99" s="72"/>
      <c r="D99" s="72"/>
      <c r="E99" s="72"/>
      <c r="F99" s="72"/>
      <c r="G99" s="72"/>
      <c r="H99" s="73" t="n">
        <f aca="false">SUM(H97:H98)</f>
        <v>0</v>
      </c>
      <c r="N99" s="66"/>
      <c r="O99" s="66"/>
      <c r="S99" s="34"/>
    </row>
    <row r="100" customFormat="false" ht="5.1" hidden="false" customHeight="true" outlineLevel="0" collapsed="false">
      <c r="A100" s="80"/>
      <c r="B100" s="81"/>
      <c r="C100" s="81"/>
      <c r="D100" s="81"/>
      <c r="E100" s="81"/>
      <c r="F100" s="81"/>
      <c r="G100" s="81"/>
      <c r="H100" s="82"/>
      <c r="N100" s="66"/>
      <c r="O100" s="66"/>
      <c r="S100" s="34"/>
    </row>
    <row r="101" customFormat="false" ht="20.1" hidden="false" customHeight="true" outlineLevel="0" collapsed="false">
      <c r="A101" s="83" t="s">
        <v>220</v>
      </c>
      <c r="B101" s="83"/>
      <c r="C101" s="83"/>
      <c r="D101" s="83"/>
      <c r="E101" s="83"/>
      <c r="F101" s="83"/>
      <c r="G101" s="83"/>
      <c r="H101" s="84"/>
      <c r="N101" s="66"/>
      <c r="O101" s="66"/>
    </row>
    <row r="102" customFormat="false" ht="11.25" hidden="false" customHeight="false" outlineLevel="0" collapsed="false">
      <c r="A102" s="33"/>
      <c r="N102" s="66"/>
      <c r="O102" s="66"/>
    </row>
    <row r="103" customFormat="false" ht="15" hidden="false" customHeight="true" outlineLevel="0" collapsed="false">
      <c r="N103" s="66"/>
      <c r="O103" s="66"/>
    </row>
    <row r="104" customFormat="false" ht="15" hidden="false" customHeight="true" outlineLevel="0" collapsed="false">
      <c r="N104" s="66"/>
      <c r="O104" s="66"/>
    </row>
    <row r="105" customFormat="false" ht="15" hidden="false" customHeight="true" outlineLevel="0" collapsed="false">
      <c r="N105" s="66"/>
      <c r="O105" s="66"/>
    </row>
    <row r="106" customFormat="false" ht="15" hidden="false" customHeight="true" outlineLevel="0" collapsed="false">
      <c r="N106" s="66"/>
      <c r="O106" s="66"/>
    </row>
    <row r="107" customFormat="false" ht="15" hidden="false" customHeight="true" outlineLevel="0" collapsed="false">
      <c r="N107" s="66"/>
      <c r="O107" s="66"/>
    </row>
    <row r="108" customFormat="false" ht="15" hidden="false" customHeight="true" outlineLevel="0" collapsed="false">
      <c r="N108" s="66"/>
      <c r="O108" s="66"/>
    </row>
    <row r="109" customFormat="false" ht="15" hidden="false" customHeight="true" outlineLevel="0" collapsed="false">
      <c r="N109" s="66"/>
      <c r="O109" s="66"/>
    </row>
    <row r="110" customFormat="false" ht="15" hidden="false" customHeight="true" outlineLevel="0" collapsed="false">
      <c r="N110" s="66"/>
      <c r="O110" s="66"/>
    </row>
    <row r="111" customFormat="false" ht="15" hidden="false" customHeight="true" outlineLevel="0" collapsed="false">
      <c r="N111" s="66"/>
      <c r="O111" s="66"/>
    </row>
    <row r="112" customFormat="false" ht="15" hidden="false" customHeight="true" outlineLevel="0" collapsed="false">
      <c r="N112" s="66"/>
      <c r="O112" s="66"/>
    </row>
    <row r="113" customFormat="false" ht="15" hidden="false" customHeight="true" outlineLevel="0" collapsed="false">
      <c r="N113" s="66"/>
      <c r="O113" s="66"/>
    </row>
    <row r="114" customFormat="false" ht="15" hidden="false" customHeight="true" outlineLevel="0" collapsed="false">
      <c r="N114" s="66"/>
      <c r="O114" s="66"/>
    </row>
    <row r="115" customFormat="false" ht="15" hidden="false" customHeight="true" outlineLevel="0" collapsed="false">
      <c r="N115" s="66"/>
      <c r="O115" s="66"/>
    </row>
    <row r="116" customFormat="false" ht="15" hidden="false" customHeight="true" outlineLevel="0" collapsed="false">
      <c r="N116" s="66"/>
      <c r="O116" s="66"/>
    </row>
    <row r="117" customFormat="false" ht="15" hidden="false" customHeight="true" outlineLevel="0" collapsed="false">
      <c r="N117" s="66"/>
      <c r="O117" s="66"/>
    </row>
    <row r="118" customFormat="false" ht="15" hidden="false" customHeight="true" outlineLevel="0" collapsed="false">
      <c r="N118" s="66"/>
      <c r="O118" s="66"/>
    </row>
    <row r="119" customFormat="false" ht="15" hidden="false" customHeight="true" outlineLevel="0" collapsed="false">
      <c r="N119" s="66"/>
      <c r="O119" s="66"/>
    </row>
    <row r="120" customFormat="false" ht="15" hidden="false" customHeight="true" outlineLevel="0" collapsed="false">
      <c r="N120" s="66"/>
      <c r="O120" s="66"/>
    </row>
    <row r="121" customFormat="false" ht="15" hidden="false" customHeight="true" outlineLevel="0" collapsed="false">
      <c r="N121" s="66"/>
      <c r="O121" s="66"/>
    </row>
    <row r="122" customFormat="false" ht="15" hidden="false" customHeight="true" outlineLevel="0" collapsed="false">
      <c r="N122" s="66"/>
      <c r="O122" s="66"/>
    </row>
    <row r="123" customFormat="false" ht="15" hidden="false" customHeight="true" outlineLevel="0" collapsed="false">
      <c r="N123" s="66"/>
      <c r="O123" s="66"/>
    </row>
    <row r="124" customFormat="false" ht="15" hidden="false" customHeight="true" outlineLevel="0" collapsed="false">
      <c r="N124" s="66"/>
      <c r="O124" s="66"/>
    </row>
    <row r="125" customFormat="false" ht="15" hidden="false" customHeight="true" outlineLevel="0" collapsed="false">
      <c r="N125" s="66"/>
      <c r="O125" s="66"/>
    </row>
    <row r="126" customFormat="false" ht="15" hidden="false" customHeight="true" outlineLevel="0" collapsed="false">
      <c r="N126" s="66"/>
      <c r="O126" s="66"/>
    </row>
    <row r="127" customFormat="false" ht="15" hidden="false" customHeight="true" outlineLevel="0" collapsed="false">
      <c r="N127" s="66"/>
      <c r="O127" s="66"/>
    </row>
    <row r="128" customFormat="false" ht="15" hidden="false" customHeight="true" outlineLevel="0" collapsed="false">
      <c r="N128" s="66"/>
      <c r="O128" s="66"/>
    </row>
    <row r="129" customFormat="false" ht="15" hidden="false" customHeight="true" outlineLevel="0" collapsed="false">
      <c r="N129" s="66"/>
      <c r="O129" s="66"/>
    </row>
    <row r="130" customFormat="false" ht="15" hidden="false" customHeight="true" outlineLevel="0" collapsed="false">
      <c r="N130" s="66"/>
      <c r="O130" s="66"/>
    </row>
  </sheetData>
  <mergeCells count="25">
    <mergeCell ref="A1:H1"/>
    <mergeCell ref="A2:D2"/>
    <mergeCell ref="A3:D3"/>
    <mergeCell ref="E3:H4"/>
    <mergeCell ref="B4:C4"/>
    <mergeCell ref="C5:D5"/>
    <mergeCell ref="E5:H5"/>
    <mergeCell ref="A7:B7"/>
    <mergeCell ref="A32:G32"/>
    <mergeCell ref="A33:H33"/>
    <mergeCell ref="A34:B34"/>
    <mergeCell ref="A50:G50"/>
    <mergeCell ref="A51:H51"/>
    <mergeCell ref="A52:B52"/>
    <mergeCell ref="A53:B53"/>
    <mergeCell ref="A69:B69"/>
    <mergeCell ref="A80:G80"/>
    <mergeCell ref="A81:H81"/>
    <mergeCell ref="A82:B82"/>
    <mergeCell ref="A88:G88"/>
    <mergeCell ref="A90:B90"/>
    <mergeCell ref="A95:G95"/>
    <mergeCell ref="A97:B97"/>
    <mergeCell ref="A99:G99"/>
    <mergeCell ref="A101:G101"/>
  </mergeCells>
  <conditionalFormatting sqref="A25 A47:B47 B60:B63 C25:H25 C35:H49 A50:H52 A54:H58 C59:H64 B65:H68 C91:H94 A95:H1048576 A1:H2 A5:H24 A26:H34 A70:H90">
    <cfRule type="containsErrors" priority="2" aboveAverage="0" equalAverage="0" bottom="0" percent="0" rank="0" text="" dxfId="4">
      <formula>ISERROR(A1)</formula>
    </cfRule>
  </conditionalFormatting>
  <conditionalFormatting sqref="A36:A37">
    <cfRule type="containsErrors" priority="3" aboveAverage="0" equalAverage="0" bottom="0" percent="0" rank="0" text="" dxfId="5">
      <formula>ISERROR(A36)</formula>
    </cfRule>
  </conditionalFormatting>
  <conditionalFormatting sqref="A46">
    <cfRule type="containsErrors" priority="4" aboveAverage="0" equalAverage="0" bottom="0" percent="0" rank="0" text="" dxfId="6">
      <formula>ISERROR(A46)</formula>
    </cfRule>
  </conditionalFormatting>
  <conditionalFormatting sqref="A47 A44">
    <cfRule type="duplicateValues" priority="5" aboveAverage="0" equalAverage="0" bottom="0" percent="0" rank="0" text="" dxfId="7"/>
  </conditionalFormatting>
  <conditionalFormatting sqref="A48">
    <cfRule type="containsErrors" priority="6" aboveAverage="0" equalAverage="0" bottom="0" percent="0" rank="0" text="" dxfId="8">
      <formula>ISERROR(A48)</formula>
    </cfRule>
  </conditionalFormatting>
  <conditionalFormatting sqref="A51">
    <cfRule type="containsText" priority="7" operator="containsText" aboveAverage="0" equalAverage="0" bottom="0" percent="0" rank="0" text="comp." dxfId="9">
      <formula>NOT(ISERROR(SEARCH("comp.",A51)))</formula>
    </cfRule>
  </conditionalFormatting>
  <conditionalFormatting sqref="A59">
    <cfRule type="containsErrors" priority="8" aboveAverage="0" equalAverage="0" bottom="0" percent="0" rank="0" text="" dxfId="10">
      <formula>ISERROR(A59)</formula>
    </cfRule>
    <cfRule type="containsErrors" priority="9" aboveAverage="0" equalAverage="0" bottom="0" percent="0" rank="0" text="" dxfId="11">
      <formula>ISERROR(A59)</formula>
    </cfRule>
  </conditionalFormatting>
  <conditionalFormatting sqref="A64">
    <cfRule type="containsErrors" priority="10" aboveAverage="0" equalAverage="0" bottom="0" percent="0" rank="0" text="" dxfId="12">
      <formula>ISERROR(A64)</formula>
    </cfRule>
    <cfRule type="containsErrors" priority="11" aboveAverage="0" equalAverage="0" bottom="0" percent="0" rank="0" text="" dxfId="13">
      <formula>ISERROR(A64)</formula>
    </cfRule>
  </conditionalFormatting>
  <conditionalFormatting sqref="A81">
    <cfRule type="containsText" priority="12" operator="containsText" aboveAverage="0" equalAverage="0" bottom="0" percent="0" rank="0" text="comp." dxfId="14">
      <formula>NOT(ISERROR(SEARCH("comp.",A81)))</formula>
    </cfRule>
  </conditionalFormatting>
  <conditionalFormatting sqref="A89">
    <cfRule type="containsText" priority="13" operator="containsText" aboveAverage="0" equalAverage="0" bottom="0" percent="0" rank="0" text="comp." dxfId="15">
      <formula>NOT(ISERROR(SEARCH("comp.",A89)))</formula>
    </cfRule>
  </conditionalFormatting>
  <conditionalFormatting sqref="A96 A33">
    <cfRule type="containsText" priority="14" operator="containsText" aboveAverage="0" equalAverage="0" bottom="0" percent="0" rank="0" text="comp." dxfId="16">
      <formula>NOT(ISERROR(SEARCH("comp.",A33)))</formula>
    </cfRule>
  </conditionalFormatting>
  <conditionalFormatting sqref="A100">
    <cfRule type="containsText" priority="15" operator="containsText" aboveAverage="0" equalAverage="0" bottom="0" percent="0" rank="0" text="comp." dxfId="17">
      <formula>NOT(ISERROR(SEARCH("comp.",A100)))</formula>
    </cfRule>
  </conditionalFormatting>
  <conditionalFormatting sqref="A45:B45">
    <cfRule type="containsErrors" priority="16" aboveAverage="0" equalAverage="0" bottom="0" percent="0" rank="0" text="" dxfId="18">
      <formula>ISERROR(A45)</formula>
    </cfRule>
  </conditionalFormatting>
  <conditionalFormatting sqref="A47:B47 A54:B58 A42:B45 A28:A31 A83:B87 A38:B38 A39:A41 B46 B48 A49">
    <cfRule type="containsErrors" priority="17" aboveAverage="0" equalAverage="0" bottom="0" percent="0" rank="0" text="" dxfId="19">
      <formula>ISERROR(A28)</formula>
    </cfRule>
  </conditionalFormatting>
  <conditionalFormatting sqref="A3:E3 A4:B4 D4">
    <cfRule type="containsErrors" priority="18" aboveAverage="0" equalAverage="0" bottom="0" percent="0" rank="0" text="" dxfId="20">
      <formula>ISERROR(A3)</formula>
    </cfRule>
  </conditionalFormatting>
  <conditionalFormatting sqref="A35:B35 B39:B41">
    <cfRule type="containsErrors" priority="19" aboveAverage="0" equalAverage="0" bottom="0" percent="0" rank="0" text="" dxfId="21">
      <formula>ISERROR(A35)</formula>
    </cfRule>
  </conditionalFormatting>
  <conditionalFormatting sqref="B43:B45">
    <cfRule type="containsErrors" priority="20" aboveAverage="0" equalAverage="0" bottom="0" percent="0" rank="0" text="" dxfId="22">
      <formula>ISERROR(B43)</formula>
    </cfRule>
  </conditionalFormatting>
  <conditionalFormatting sqref="B49">
    <cfRule type="containsErrors" priority="21" aboveAverage="0" equalAverage="0" bottom="0" percent="0" rank="0" text="" dxfId="23">
      <formula>ISERROR(B49)</formula>
    </cfRule>
  </conditionalFormatting>
  <conditionalFormatting sqref="B57:B58">
    <cfRule type="containsErrors" priority="22" aboveAverage="0" equalAverage="0" bottom="0" percent="0" rank="0" text="" dxfId="24">
      <formula>ISERROR(B57)</formula>
    </cfRule>
  </conditionalFormatting>
  <conditionalFormatting sqref="D8">
    <cfRule type="containsErrors" priority="23" aboveAverage="0" equalAverage="0" bottom="0" percent="0" rank="0" text="" dxfId="25">
      <formula>ISERROR(D8)</formula>
    </cfRule>
  </conditionalFormatting>
  <conditionalFormatting sqref="D27">
    <cfRule type="containsErrors" priority="24" aboveAverage="0" equalAverage="0" bottom="0" percent="0" rank="0" text="" dxfId="26">
      <formula>ISERROR(D27)</formula>
    </cfRule>
  </conditionalFormatting>
  <conditionalFormatting sqref="D3:E3 D4 D1:H2 D9:H26 D28:H1048576 D5:H7 E8:H8 E27:H27">
    <cfRule type="containsText" priority="25" operator="containsText" aboveAverage="0" equalAverage="0" bottom="0" percent="0" rank="0" text="órgão não registrado" dxfId="27">
      <formula>NOT(ISERROR(SEARCH("órgão não registrado",D1)))</formula>
    </cfRule>
  </conditionalFormatting>
  <conditionalFormatting sqref="H28:H31">
    <cfRule type="containsText" priority="26" operator="containsText" aboveAverage="0" equalAverage="0" bottom="0" percent="0" rank="0" text="órgão não registrado" dxfId="28">
      <formula>NOT(ISERROR(SEARCH("órgão não registrado",H28)))</formula>
    </cfRule>
  </conditionalFormatting>
  <printOptions headings="false" gridLines="false" gridLinesSet="true" horizontalCentered="false" verticalCentered="fals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29" useFirstPageNumber="true" horizontalDpi="300" verticalDpi="300" copies="1"/>
  <headerFooter differentFirst="false" differentOddEven="false">
    <oddHeader/>
    <oddFooter>&amp;C&amp;P</oddFooter>
  </headerFooter>
  <rowBreaks count="3" manualBreakCount="3">
    <brk id="42" man="true" max="16383" min="0"/>
    <brk id="81" man="true" max="16383" min="0"/>
    <brk id="96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true"/>
  </sheetPr>
  <dimension ref="A1:Y3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6.86"/>
    <col collapsed="false" customWidth="true" hidden="false" outlineLevel="0" max="2" min="2" style="0" width="45.71"/>
    <col collapsed="false" customWidth="true" hidden="false" outlineLevel="0" max="4" min="4" style="0" width="13.7"/>
    <col collapsed="false" customWidth="true" hidden="false" outlineLevel="0" max="16" min="5" style="0" width="11.71"/>
    <col collapsed="false" customWidth="true" hidden="true" outlineLevel="0" max="18" min="17" style="0" width="0.71"/>
    <col collapsed="false" customWidth="true" hidden="true" outlineLevel="0" max="19" min="19" style="0" width="11.52"/>
    <col collapsed="false" customWidth="true" hidden="true" outlineLevel="0" max="20" min="20" style="0" width="15.29"/>
    <col collapsed="false" customWidth="true" hidden="true" outlineLevel="0" max="22" min="21" style="0" width="11.52"/>
    <col collapsed="false" customWidth="true" hidden="false" outlineLevel="0" max="265" min="265" style="0" width="6.86"/>
    <col collapsed="false" customWidth="true" hidden="false" outlineLevel="0" max="266" min="266" style="0" width="58.71"/>
    <col collapsed="false" customWidth="true" hidden="false" outlineLevel="0" max="268" min="268" style="0" width="12.29"/>
    <col collapsed="false" customWidth="true" hidden="false" outlineLevel="0" max="269" min="269" style="0" width="1.14"/>
    <col collapsed="false" customWidth="true" hidden="false" outlineLevel="0" max="272" min="270" style="0" width="13.7"/>
    <col collapsed="false" customWidth="true" hidden="false" outlineLevel="0" max="274" min="273" style="0" width="0.71"/>
    <col collapsed="false" customWidth="true" hidden="false" outlineLevel="0" max="276" min="276" style="0" width="15.29"/>
    <col collapsed="false" customWidth="true" hidden="false" outlineLevel="0" max="521" min="521" style="0" width="6.86"/>
    <col collapsed="false" customWidth="true" hidden="false" outlineLevel="0" max="522" min="522" style="0" width="58.71"/>
    <col collapsed="false" customWidth="true" hidden="false" outlineLevel="0" max="524" min="524" style="0" width="12.29"/>
    <col collapsed="false" customWidth="true" hidden="false" outlineLevel="0" max="525" min="525" style="0" width="1.14"/>
    <col collapsed="false" customWidth="true" hidden="false" outlineLevel="0" max="528" min="526" style="0" width="13.7"/>
    <col collapsed="false" customWidth="true" hidden="false" outlineLevel="0" max="530" min="529" style="0" width="0.71"/>
    <col collapsed="false" customWidth="true" hidden="false" outlineLevel="0" max="532" min="532" style="0" width="15.29"/>
    <col collapsed="false" customWidth="true" hidden="false" outlineLevel="0" max="777" min="777" style="0" width="6.86"/>
    <col collapsed="false" customWidth="true" hidden="false" outlineLevel="0" max="778" min="778" style="0" width="58.71"/>
    <col collapsed="false" customWidth="true" hidden="false" outlineLevel="0" max="780" min="780" style="0" width="12.29"/>
    <col collapsed="false" customWidth="true" hidden="false" outlineLevel="0" max="781" min="781" style="0" width="1.14"/>
    <col collapsed="false" customWidth="true" hidden="false" outlineLevel="0" max="784" min="782" style="0" width="13.7"/>
    <col collapsed="false" customWidth="true" hidden="false" outlineLevel="0" max="786" min="785" style="0" width="0.71"/>
    <col collapsed="false" customWidth="true" hidden="false" outlineLevel="0" max="788" min="788" style="0" width="15.29"/>
  </cols>
  <sheetData>
    <row r="1" customFormat="false" ht="22.5" hidden="false" customHeight="true" outlineLevel="0" collapsed="false">
      <c r="A1" s="85" t="s">
        <v>221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/>
      <c r="R1" s="86"/>
      <c r="S1" s="86"/>
      <c r="T1" s="86"/>
      <c r="U1" s="87"/>
      <c r="V1" s="87"/>
    </row>
    <row r="2" customFormat="false" ht="22.5" hidden="false" customHeight="true" outlineLevel="0" collapsed="false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8"/>
      <c r="R2" s="88"/>
      <c r="S2" s="88"/>
      <c r="T2" s="89"/>
      <c r="U2" s="87"/>
      <c r="V2" s="87"/>
    </row>
    <row r="3" customFormat="false" ht="22.5" hidden="false" customHeight="true" outlineLevel="0" collapsed="false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8"/>
      <c r="R3" s="88"/>
      <c r="S3" s="88"/>
      <c r="T3" s="88"/>
      <c r="U3" s="87"/>
      <c r="V3" s="87"/>
    </row>
    <row r="4" customFormat="false" ht="15" hidden="false" customHeight="true" outlineLevel="0" collapsed="false">
      <c r="A4" s="90" t="s">
        <v>1</v>
      </c>
      <c r="B4" s="91"/>
      <c r="C4" s="91"/>
      <c r="D4" s="91"/>
      <c r="E4" s="92"/>
      <c r="F4" s="91"/>
      <c r="G4" s="92"/>
      <c r="H4" s="93" t="s">
        <v>2</v>
      </c>
      <c r="I4" s="92"/>
      <c r="J4" s="92"/>
      <c r="K4" s="92"/>
      <c r="L4" s="92"/>
      <c r="M4" s="92"/>
      <c r="N4" s="92"/>
      <c r="O4" s="92"/>
      <c r="P4" s="94"/>
      <c r="U4" s="87"/>
      <c r="V4" s="87"/>
    </row>
    <row r="5" customFormat="false" ht="15" hidden="false" customHeight="true" outlineLevel="0" collapsed="false">
      <c r="A5" s="95" t="s">
        <v>3</v>
      </c>
      <c r="B5" s="96"/>
      <c r="C5" s="96"/>
      <c r="D5" s="96"/>
      <c r="E5" s="97"/>
      <c r="F5" s="96"/>
      <c r="G5" s="97"/>
      <c r="H5" s="98" t="s">
        <v>4</v>
      </c>
      <c r="I5" s="97"/>
      <c r="J5" s="97"/>
      <c r="K5" s="97"/>
      <c r="L5" s="97"/>
      <c r="M5" s="97"/>
      <c r="N5" s="97"/>
      <c r="O5" s="97"/>
      <c r="P5" s="99"/>
      <c r="U5" s="87"/>
      <c r="V5" s="87"/>
    </row>
    <row r="6" customFormat="false" ht="15" hidden="false" customHeight="true" outlineLevel="0" collapsed="false">
      <c r="A6" s="100" t="s">
        <v>222</v>
      </c>
      <c r="B6" s="101"/>
      <c r="C6" s="101"/>
      <c r="D6" s="101"/>
      <c r="E6" s="102"/>
      <c r="F6" s="101"/>
      <c r="G6" s="102"/>
      <c r="H6" s="103" t="s">
        <v>6</v>
      </c>
      <c r="I6" s="102"/>
      <c r="J6" s="102"/>
      <c r="K6" s="102"/>
      <c r="L6" s="102"/>
      <c r="M6" s="102"/>
      <c r="N6" s="102"/>
      <c r="O6" s="102"/>
      <c r="P6" s="104"/>
      <c r="U6" s="87"/>
      <c r="V6" s="87"/>
    </row>
    <row r="7" customFormat="false" ht="20.25" hidden="false" customHeight="true" outlineLevel="0" collapsed="false">
      <c r="A7" s="105" t="s">
        <v>223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  <c r="R7" s="106"/>
      <c r="S7" s="106"/>
      <c r="T7" s="106"/>
      <c r="U7" s="87"/>
      <c r="V7" s="87"/>
    </row>
    <row r="8" s="112" customFormat="true" ht="35.1" hidden="false" customHeight="true" outlineLevel="0" collapsed="false">
      <c r="A8" s="107" t="s">
        <v>7</v>
      </c>
      <c r="B8" s="108" t="s">
        <v>224</v>
      </c>
      <c r="C8" s="108" t="s">
        <v>225</v>
      </c>
      <c r="D8" s="109" t="s">
        <v>226</v>
      </c>
      <c r="E8" s="110" t="s">
        <v>227</v>
      </c>
      <c r="F8" s="110" t="s">
        <v>228</v>
      </c>
      <c r="G8" s="110" t="s">
        <v>229</v>
      </c>
      <c r="H8" s="110" t="s">
        <v>230</v>
      </c>
      <c r="I8" s="110" t="s">
        <v>231</v>
      </c>
      <c r="J8" s="110" t="s">
        <v>232</v>
      </c>
      <c r="K8" s="110" t="s">
        <v>233</v>
      </c>
      <c r="L8" s="110" t="s">
        <v>234</v>
      </c>
      <c r="M8" s="110" t="s">
        <v>235</v>
      </c>
      <c r="N8" s="110" t="s">
        <v>236</v>
      </c>
      <c r="O8" s="110" t="s">
        <v>237</v>
      </c>
      <c r="P8" s="111" t="s">
        <v>238</v>
      </c>
      <c r="U8" s="87"/>
      <c r="V8" s="87" t="n">
        <f aca="false">COUNTIF(D8:S8,"mês")</f>
        <v>0</v>
      </c>
      <c r="W8" s="113"/>
      <c r="X8" s="114"/>
      <c r="Y8" s="115"/>
    </row>
    <row r="9" s="112" customFormat="true" ht="13.5" hidden="false" customHeight="true" outlineLevel="0" collapsed="false">
      <c r="A9" s="116" t="s">
        <v>12</v>
      </c>
      <c r="B9" s="117" t="str">
        <f aca="false">VLOOKUP(A9,ORÇ!C:I,2,0)</f>
        <v>INSTALAÇÃO MANUT. CANTEIRO MOB., DESMOB. E PLACA DE OBRA </v>
      </c>
      <c r="C9" s="118" t="s">
        <v>239</v>
      </c>
      <c r="D9" s="119" t="n">
        <f aca="false">VLOOKUP(A9,ORÇ!C:X,8,0)</f>
        <v>0</v>
      </c>
      <c r="E9" s="120" t="n">
        <f aca="false">E11*$T9</f>
        <v>0</v>
      </c>
      <c r="F9" s="120" t="n">
        <f aca="false">F11*$T9</f>
        <v>0</v>
      </c>
      <c r="G9" s="120" t="n">
        <f aca="false">G11*$T9</f>
        <v>0</v>
      </c>
      <c r="H9" s="120" t="n">
        <f aca="false">H11*$T9</f>
        <v>0</v>
      </c>
      <c r="I9" s="120" t="n">
        <f aca="false">I11*$T9</f>
        <v>0</v>
      </c>
      <c r="J9" s="120" t="n">
        <f aca="false">J11*$T9</f>
        <v>0</v>
      </c>
      <c r="K9" s="120" t="n">
        <f aca="false">K11*$T9</f>
        <v>0</v>
      </c>
      <c r="L9" s="120" t="n">
        <f aca="false">L11*$T9</f>
        <v>0</v>
      </c>
      <c r="M9" s="120" t="n">
        <f aca="false">M11*$T9</f>
        <v>0</v>
      </c>
      <c r="N9" s="120" t="n">
        <f aca="false">N11*$T9</f>
        <v>0</v>
      </c>
      <c r="O9" s="120" t="n">
        <f aca="false">O11*$T9</f>
        <v>0</v>
      </c>
      <c r="P9" s="121" t="n">
        <f aca="false">P11*$T9</f>
        <v>0</v>
      </c>
      <c r="T9" s="112" t="n">
        <f aca="false">D9</f>
        <v>0</v>
      </c>
      <c r="W9" s="122"/>
      <c r="X9" s="114"/>
      <c r="Y9" s="123"/>
    </row>
    <row r="10" s="112" customFormat="true" ht="4.15" hidden="false" customHeight="true" outlineLevel="0" collapsed="false">
      <c r="A10" s="116"/>
      <c r="B10" s="117"/>
      <c r="C10" s="124"/>
      <c r="D10" s="125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7"/>
      <c r="W10" s="128"/>
      <c r="X10" s="114"/>
      <c r="Y10" s="115"/>
    </row>
    <row r="11" s="112" customFormat="true" ht="13.5" hidden="false" customHeight="true" outlineLevel="0" collapsed="false">
      <c r="A11" s="116"/>
      <c r="B11" s="117"/>
      <c r="C11" s="129" t="s">
        <v>240</v>
      </c>
      <c r="D11" s="130"/>
      <c r="E11" s="131" t="n">
        <v>0.15</v>
      </c>
      <c r="F11" s="131" t="n">
        <v>0.1</v>
      </c>
      <c r="G11" s="131" t="n">
        <v>0.05</v>
      </c>
      <c r="H11" s="131" t="n">
        <v>0.05</v>
      </c>
      <c r="I11" s="131" t="n">
        <v>0.05</v>
      </c>
      <c r="J11" s="131" t="n">
        <v>0.05</v>
      </c>
      <c r="K11" s="131" t="n">
        <v>0.05</v>
      </c>
      <c r="L11" s="131" t="n">
        <v>0.05</v>
      </c>
      <c r="M11" s="131" t="n">
        <v>0.1</v>
      </c>
      <c r="N11" s="131" t="n">
        <v>0.1</v>
      </c>
      <c r="O11" s="131" t="n">
        <v>0.1</v>
      </c>
      <c r="P11" s="132" t="n">
        <v>0.15</v>
      </c>
      <c r="Q11" s="112" t="n">
        <v>0</v>
      </c>
      <c r="R11" s="112" t="n">
        <v>1</v>
      </c>
      <c r="S11" s="112" t="n">
        <f aca="false">SUM(E11:Q11)</f>
        <v>1</v>
      </c>
      <c r="W11" s="87"/>
      <c r="X11" s="133"/>
      <c r="Y11" s="134"/>
    </row>
    <row r="12" s="112" customFormat="true" ht="13.5" hidden="false" customHeight="true" outlineLevel="0" collapsed="false">
      <c r="A12" s="116" t="s">
        <v>13</v>
      </c>
      <c r="B12" s="117" t="str">
        <f aca="false">VLOOKUP(A12,ORÇ!C:I,2,0)</f>
        <v>SERVIÇOS AUXILIARES</v>
      </c>
      <c r="C12" s="118" t="s">
        <v>239</v>
      </c>
      <c r="D12" s="119" t="n">
        <f aca="false">VLOOKUP(A12,ORÇ!C:X,8,0)</f>
        <v>0</v>
      </c>
      <c r="E12" s="120" t="n">
        <f aca="false">E14*$T12</f>
        <v>0</v>
      </c>
      <c r="F12" s="120" t="n">
        <f aca="false">F14*$T12</f>
        <v>0</v>
      </c>
      <c r="G12" s="120" t="n">
        <f aca="false">G14*$T12</f>
        <v>0</v>
      </c>
      <c r="H12" s="120" t="n">
        <f aca="false">H14*$T12</f>
        <v>0</v>
      </c>
      <c r="I12" s="120" t="n">
        <f aca="false">I14*$T12</f>
        <v>0</v>
      </c>
      <c r="J12" s="120" t="n">
        <f aca="false">J14*$T12</f>
        <v>0</v>
      </c>
      <c r="K12" s="120" t="n">
        <f aca="false">K14*$T12</f>
        <v>0</v>
      </c>
      <c r="L12" s="120" t="n">
        <f aca="false">L14*$T12</f>
        <v>0</v>
      </c>
      <c r="M12" s="120" t="n">
        <f aca="false">M14*$T12</f>
        <v>0</v>
      </c>
      <c r="N12" s="120" t="n">
        <f aca="false">N14*$T12</f>
        <v>0</v>
      </c>
      <c r="O12" s="120" t="n">
        <f aca="false">O14*$T12</f>
        <v>0</v>
      </c>
      <c r="P12" s="121" t="n">
        <f aca="false">P14*$T12</f>
        <v>0</v>
      </c>
      <c r="T12" s="112" t="n">
        <f aca="false">D12</f>
        <v>0</v>
      </c>
      <c r="W12" s="122"/>
      <c r="X12" s="114"/>
      <c r="Y12" s="123"/>
    </row>
    <row r="13" s="112" customFormat="true" ht="4.15" hidden="false" customHeight="true" outlineLevel="0" collapsed="false">
      <c r="A13" s="116"/>
      <c r="B13" s="117"/>
      <c r="C13" s="124"/>
      <c r="D13" s="125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7"/>
      <c r="W13" s="128"/>
      <c r="X13" s="114"/>
      <c r="Y13" s="115"/>
    </row>
    <row r="14" s="112" customFormat="true" ht="13.5" hidden="false" customHeight="true" outlineLevel="0" collapsed="false">
      <c r="A14" s="116"/>
      <c r="B14" s="117"/>
      <c r="C14" s="129" t="s">
        <v>240</v>
      </c>
      <c r="D14" s="130"/>
      <c r="E14" s="131" t="n">
        <v>0.05</v>
      </c>
      <c r="F14" s="131" t="n">
        <v>0.05</v>
      </c>
      <c r="G14" s="131" t="n">
        <v>0.1</v>
      </c>
      <c r="H14" s="131" t="n">
        <v>0.1</v>
      </c>
      <c r="I14" s="131" t="n">
        <v>0.1</v>
      </c>
      <c r="J14" s="131" t="n">
        <v>0.1</v>
      </c>
      <c r="K14" s="131" t="n">
        <v>0.1</v>
      </c>
      <c r="L14" s="131" t="n">
        <v>0.1</v>
      </c>
      <c r="M14" s="131" t="n">
        <v>0.1</v>
      </c>
      <c r="N14" s="131" t="n">
        <v>0.1</v>
      </c>
      <c r="O14" s="131" t="n">
        <v>0.05</v>
      </c>
      <c r="P14" s="132" t="n">
        <v>0.05</v>
      </c>
      <c r="Q14" s="112" t="n">
        <v>0</v>
      </c>
      <c r="R14" s="112" t="n">
        <v>1</v>
      </c>
      <c r="S14" s="112" t="n">
        <f aca="false">SUM(E14:Q14)</f>
        <v>1</v>
      </c>
      <c r="W14" s="87"/>
      <c r="X14" s="133"/>
      <c r="Y14" s="134"/>
    </row>
    <row r="15" s="112" customFormat="true" ht="13.5" hidden="false" customHeight="true" outlineLevel="0" collapsed="false">
      <c r="A15" s="116" t="s">
        <v>14</v>
      </c>
      <c r="B15" s="117" t="str">
        <f aca="false">VLOOKUP(A15,ORÇ!C:I,2,0)</f>
        <v>PAVIMENTAÇÃO E SERVIÇOS DE RECAPEAMENTO ASFÁLTICO</v>
      </c>
      <c r="C15" s="118" t="s">
        <v>239</v>
      </c>
      <c r="D15" s="119" t="n">
        <f aca="false">VLOOKUP(A15,ORÇ!C:X,8,0)</f>
        <v>0</v>
      </c>
      <c r="E15" s="120" t="n">
        <f aca="false">E17*$T15</f>
        <v>0</v>
      </c>
      <c r="F15" s="120" t="n">
        <f aca="false">F17*$T15</f>
        <v>0</v>
      </c>
      <c r="G15" s="120" t="n">
        <f aca="false">G17*$T15</f>
        <v>0</v>
      </c>
      <c r="H15" s="120" t="n">
        <f aca="false">H17*$T15</f>
        <v>0</v>
      </c>
      <c r="I15" s="120" t="n">
        <f aca="false">I17*$T15</f>
        <v>0</v>
      </c>
      <c r="J15" s="120" t="n">
        <f aca="false">J17*$T15</f>
        <v>0</v>
      </c>
      <c r="K15" s="120" t="n">
        <f aca="false">K17*$T15</f>
        <v>0</v>
      </c>
      <c r="L15" s="120" t="n">
        <f aca="false">L17*$T15</f>
        <v>0</v>
      </c>
      <c r="M15" s="120" t="n">
        <f aca="false">M17*$T15</f>
        <v>0</v>
      </c>
      <c r="N15" s="120" t="n">
        <f aca="false">N17*$T15</f>
        <v>0</v>
      </c>
      <c r="O15" s="120" t="n">
        <f aca="false">O17*$T15</f>
        <v>0</v>
      </c>
      <c r="P15" s="121" t="n">
        <f aca="false">P17*$T15</f>
        <v>0</v>
      </c>
      <c r="T15" s="112" t="n">
        <f aca="false">D15</f>
        <v>0</v>
      </c>
      <c r="W15" s="122"/>
      <c r="X15" s="114"/>
      <c r="Y15" s="123"/>
    </row>
    <row r="16" s="112" customFormat="true" ht="4.15" hidden="false" customHeight="true" outlineLevel="0" collapsed="false">
      <c r="A16" s="116"/>
      <c r="B16" s="117"/>
      <c r="C16" s="124"/>
      <c r="D16" s="125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7"/>
      <c r="W16" s="128"/>
      <c r="X16" s="114"/>
      <c r="Y16" s="115"/>
    </row>
    <row r="17" s="112" customFormat="true" ht="13.5" hidden="false" customHeight="true" outlineLevel="0" collapsed="false">
      <c r="A17" s="116"/>
      <c r="B17" s="117"/>
      <c r="C17" s="129" t="s">
        <v>240</v>
      </c>
      <c r="D17" s="130"/>
      <c r="E17" s="131" t="n">
        <v>0.05</v>
      </c>
      <c r="F17" s="131" t="n">
        <v>0.05</v>
      </c>
      <c r="G17" s="131" t="n">
        <v>0.1</v>
      </c>
      <c r="H17" s="131" t="n">
        <v>0.1</v>
      </c>
      <c r="I17" s="131" t="n">
        <v>0.1</v>
      </c>
      <c r="J17" s="131" t="n">
        <v>0.1</v>
      </c>
      <c r="K17" s="131" t="n">
        <v>0.1</v>
      </c>
      <c r="L17" s="131" t="n">
        <v>0.1</v>
      </c>
      <c r="M17" s="131" t="n">
        <v>0.1</v>
      </c>
      <c r="N17" s="131" t="n">
        <v>0.1</v>
      </c>
      <c r="O17" s="131" t="n">
        <v>0.05</v>
      </c>
      <c r="P17" s="130" t="n">
        <v>0.05</v>
      </c>
      <c r="Q17" s="112" t="n">
        <v>0</v>
      </c>
      <c r="R17" s="112" t="n">
        <v>1</v>
      </c>
      <c r="S17" s="112" t="n">
        <f aca="false">SUM(E17:P17)</f>
        <v>1</v>
      </c>
      <c r="W17" s="87"/>
      <c r="X17" s="133"/>
      <c r="Y17" s="134"/>
    </row>
    <row r="18" s="112" customFormat="true" ht="13.5" hidden="false" customHeight="true" outlineLevel="0" collapsed="false">
      <c r="A18" s="116" t="s">
        <v>15</v>
      </c>
      <c r="B18" s="117" t="str">
        <f aca="false">VLOOKUP(A18,ORÇ!C:I,2,0)</f>
        <v>SINALIZAÇÃO</v>
      </c>
      <c r="C18" s="118" t="s">
        <v>239</v>
      </c>
      <c r="D18" s="119" t="n">
        <f aca="false">VLOOKUP(A18,ORÇ!C:X,8,0)</f>
        <v>0</v>
      </c>
      <c r="E18" s="120" t="n">
        <f aca="false">E20*$T18</f>
        <v>0</v>
      </c>
      <c r="F18" s="120" t="n">
        <f aca="false">F20*$T18</f>
        <v>0</v>
      </c>
      <c r="G18" s="120" t="n">
        <f aca="false">G20*$T18</f>
        <v>0</v>
      </c>
      <c r="H18" s="120" t="n">
        <f aca="false">H20*$T18</f>
        <v>0</v>
      </c>
      <c r="I18" s="120" t="n">
        <f aca="false">I20*$T18</f>
        <v>0</v>
      </c>
      <c r="J18" s="120" t="n">
        <f aca="false">J20*$T18</f>
        <v>0</v>
      </c>
      <c r="K18" s="120" t="n">
        <f aca="false">K20*$T18</f>
        <v>0</v>
      </c>
      <c r="L18" s="120" t="n">
        <f aca="false">L20*$T18</f>
        <v>0</v>
      </c>
      <c r="M18" s="120" t="n">
        <f aca="false">M20*$T18</f>
        <v>0</v>
      </c>
      <c r="N18" s="120" t="n">
        <f aca="false">N20*$T18</f>
        <v>0</v>
      </c>
      <c r="O18" s="120" t="n">
        <f aca="false">O20*$T18</f>
        <v>0</v>
      </c>
      <c r="P18" s="121" t="n">
        <f aca="false">P20*$T18</f>
        <v>0</v>
      </c>
      <c r="T18" s="112" t="n">
        <f aca="false">D18</f>
        <v>0</v>
      </c>
      <c r="W18" s="122"/>
      <c r="X18" s="114"/>
      <c r="Y18" s="123"/>
    </row>
    <row r="19" s="112" customFormat="true" ht="4.15" hidden="false" customHeight="true" outlineLevel="0" collapsed="false">
      <c r="A19" s="116"/>
      <c r="B19" s="117"/>
      <c r="C19" s="124"/>
      <c r="D19" s="125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7"/>
      <c r="W19" s="128"/>
      <c r="X19" s="114"/>
      <c r="Y19" s="115"/>
    </row>
    <row r="20" s="112" customFormat="true" ht="13.5" hidden="false" customHeight="true" outlineLevel="0" collapsed="false">
      <c r="A20" s="116"/>
      <c r="B20" s="117"/>
      <c r="C20" s="129" t="s">
        <v>240</v>
      </c>
      <c r="D20" s="130"/>
      <c r="E20" s="131" t="n">
        <v>0.05</v>
      </c>
      <c r="F20" s="131" t="n">
        <v>0.05</v>
      </c>
      <c r="G20" s="131" t="n">
        <v>0.05</v>
      </c>
      <c r="H20" s="131" t="n">
        <v>0.05</v>
      </c>
      <c r="I20" s="131" t="n">
        <v>0.1</v>
      </c>
      <c r="J20" s="131" t="n">
        <v>0.1</v>
      </c>
      <c r="K20" s="131" t="n">
        <v>0.1</v>
      </c>
      <c r="L20" s="131" t="n">
        <v>0.1</v>
      </c>
      <c r="M20" s="131" t="n">
        <v>0.1</v>
      </c>
      <c r="N20" s="131" t="n">
        <v>0.1</v>
      </c>
      <c r="O20" s="131" t="n">
        <v>0.1</v>
      </c>
      <c r="P20" s="132" t="n">
        <v>0.1</v>
      </c>
      <c r="Q20" s="112" t="n">
        <v>0</v>
      </c>
      <c r="R20" s="112" t="n">
        <v>1</v>
      </c>
      <c r="S20" s="112" t="n">
        <f aca="false">SUM(E20:Q20)</f>
        <v>1</v>
      </c>
      <c r="W20" s="87"/>
      <c r="X20" s="133"/>
      <c r="Y20" s="134"/>
    </row>
    <row r="21" s="112" customFormat="true" ht="13.5" hidden="false" customHeight="true" outlineLevel="0" collapsed="false">
      <c r="A21" s="116" t="s">
        <v>16</v>
      </c>
      <c r="B21" s="117" t="str">
        <f aca="false">VLOOKUP(A21,ORÇ!C:I,2,0)</f>
        <v>TRANSPORTE</v>
      </c>
      <c r="C21" s="118" t="s">
        <v>239</v>
      </c>
      <c r="D21" s="119" t="n">
        <f aca="false">VLOOKUP(A21,ORÇ!C:X,8,0)</f>
        <v>0</v>
      </c>
      <c r="E21" s="120" t="n">
        <f aca="false">E23*$T21</f>
        <v>0</v>
      </c>
      <c r="F21" s="120" t="n">
        <f aca="false">F23*$T21</f>
        <v>0</v>
      </c>
      <c r="G21" s="120" t="n">
        <f aca="false">G23*$T21</f>
        <v>0</v>
      </c>
      <c r="H21" s="120" t="n">
        <f aca="false">H23*$T21</f>
        <v>0</v>
      </c>
      <c r="I21" s="120" t="n">
        <f aca="false">I23*$T21</f>
        <v>0</v>
      </c>
      <c r="J21" s="120" t="n">
        <f aca="false">J23*$T21</f>
        <v>0</v>
      </c>
      <c r="K21" s="120" t="n">
        <f aca="false">K23*$T21</f>
        <v>0</v>
      </c>
      <c r="L21" s="120" t="n">
        <f aca="false">L23*$T21</f>
        <v>0</v>
      </c>
      <c r="M21" s="120" t="n">
        <f aca="false">M23*$T21</f>
        <v>0</v>
      </c>
      <c r="N21" s="120" t="n">
        <f aca="false">N23*$T21</f>
        <v>0</v>
      </c>
      <c r="O21" s="120" t="n">
        <f aca="false">O23*$T21</f>
        <v>0</v>
      </c>
      <c r="P21" s="121" t="n">
        <f aca="false">P23*$T21</f>
        <v>0</v>
      </c>
      <c r="T21" s="112" t="n">
        <f aca="false">D21</f>
        <v>0</v>
      </c>
      <c r="W21" s="122"/>
      <c r="X21" s="114"/>
      <c r="Y21" s="123"/>
    </row>
    <row r="22" s="112" customFormat="true" ht="4.15" hidden="false" customHeight="true" outlineLevel="0" collapsed="false">
      <c r="A22" s="116"/>
      <c r="B22" s="117"/>
      <c r="C22" s="124"/>
      <c r="D22" s="125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7"/>
      <c r="W22" s="128"/>
      <c r="X22" s="114"/>
      <c r="Y22" s="115"/>
    </row>
    <row r="23" s="112" customFormat="true" ht="13.5" hidden="false" customHeight="true" outlineLevel="0" collapsed="false">
      <c r="A23" s="116"/>
      <c r="B23" s="117"/>
      <c r="C23" s="129" t="s">
        <v>240</v>
      </c>
      <c r="D23" s="130"/>
      <c r="E23" s="131" t="n">
        <v>0.05</v>
      </c>
      <c r="F23" s="131" t="n">
        <v>0.05</v>
      </c>
      <c r="G23" s="131" t="n">
        <v>0.05</v>
      </c>
      <c r="H23" s="131" t="n">
        <v>0.05</v>
      </c>
      <c r="I23" s="131" t="n">
        <v>0.1</v>
      </c>
      <c r="J23" s="131" t="n">
        <v>0.1</v>
      </c>
      <c r="K23" s="131" t="n">
        <v>0.1</v>
      </c>
      <c r="L23" s="131" t="n">
        <v>0.1</v>
      </c>
      <c r="M23" s="131" t="n">
        <v>0.1</v>
      </c>
      <c r="N23" s="131" t="n">
        <v>0.1</v>
      </c>
      <c r="O23" s="131" t="n">
        <v>0.1</v>
      </c>
      <c r="P23" s="132" t="n">
        <v>0.1</v>
      </c>
      <c r="Q23" s="112" t="n">
        <v>0</v>
      </c>
      <c r="R23" s="112" t="n">
        <v>1</v>
      </c>
      <c r="S23" s="112" t="n">
        <f aca="false">SUM(E23:Q23)</f>
        <v>1</v>
      </c>
      <c r="W23" s="87"/>
      <c r="X23" s="133"/>
      <c r="Y23" s="134"/>
    </row>
    <row r="24" s="112" customFormat="true" ht="13.5" hidden="false" customHeight="true" outlineLevel="0" collapsed="false">
      <c r="A24" s="116" t="s">
        <v>17</v>
      </c>
      <c r="B24" s="117" t="str">
        <f aca="false">VLOOKUP(A24,ORÇ!C:I,2,0)</f>
        <v>ADMINISTRAÇÃO LOCAL</v>
      </c>
      <c r="C24" s="118" t="s">
        <v>239</v>
      </c>
      <c r="D24" s="119" t="n">
        <f aca="false">VLOOKUP(A24,ORÇ!C:X,8,0)</f>
        <v>0</v>
      </c>
      <c r="E24" s="120" t="e">
        <f aca="false">E26*$T24</f>
        <v>#DIV/0!</v>
      </c>
      <c r="F24" s="120" t="e">
        <f aca="false">F26*$T24</f>
        <v>#DIV/0!</v>
      </c>
      <c r="G24" s="120" t="e">
        <f aca="false">G26*$T24</f>
        <v>#DIV/0!</v>
      </c>
      <c r="H24" s="120" t="e">
        <f aca="false">H26*$T24</f>
        <v>#DIV/0!</v>
      </c>
      <c r="I24" s="120" t="e">
        <f aca="false">I26*$T24</f>
        <v>#DIV/0!</v>
      </c>
      <c r="J24" s="120" t="e">
        <f aca="false">J26*$T24</f>
        <v>#DIV/0!</v>
      </c>
      <c r="K24" s="120" t="e">
        <f aca="false">K26*$T24</f>
        <v>#DIV/0!</v>
      </c>
      <c r="L24" s="120" t="e">
        <f aca="false">L26*$T24</f>
        <v>#DIV/0!</v>
      </c>
      <c r="M24" s="120" t="e">
        <f aca="false">M26*$T24</f>
        <v>#DIV/0!</v>
      </c>
      <c r="N24" s="120" t="e">
        <f aca="false">N26*$T24</f>
        <v>#DIV/0!</v>
      </c>
      <c r="O24" s="120" t="e">
        <f aca="false">O26*$T24</f>
        <v>#DIV/0!</v>
      </c>
      <c r="P24" s="121" t="e">
        <f aca="false">P26*$T24</f>
        <v>#DIV/0!</v>
      </c>
      <c r="T24" s="112" t="n">
        <f aca="false">D24</f>
        <v>0</v>
      </c>
      <c r="W24" s="122"/>
      <c r="X24" s="114"/>
      <c r="Y24" s="123"/>
    </row>
    <row r="25" s="112" customFormat="true" ht="4.15" hidden="false" customHeight="true" outlineLevel="0" collapsed="false">
      <c r="A25" s="116"/>
      <c r="B25" s="117"/>
      <c r="C25" s="124"/>
      <c r="D25" s="125"/>
      <c r="E25" s="126"/>
      <c r="F25" s="126"/>
      <c r="G25" s="126"/>
      <c r="H25" s="126"/>
      <c r="I25" s="126"/>
      <c r="J25" s="135"/>
      <c r="K25" s="135"/>
      <c r="L25" s="135"/>
      <c r="M25" s="135"/>
      <c r="N25" s="135"/>
      <c r="O25" s="135"/>
      <c r="P25" s="127"/>
      <c r="W25" s="128"/>
      <c r="X25" s="114"/>
      <c r="Y25" s="115"/>
    </row>
    <row r="26" s="112" customFormat="true" ht="13.5" hidden="false" customHeight="true" outlineLevel="0" collapsed="false">
      <c r="A26" s="116"/>
      <c r="B26" s="117"/>
      <c r="C26" s="129" t="s">
        <v>240</v>
      </c>
      <c r="D26" s="130"/>
      <c r="E26" s="131" t="e">
        <f aca="false">(E18+E15+E12+E9)/SUM($T$7:$T$20)</f>
        <v>#DIV/0!</v>
      </c>
      <c r="F26" s="131" t="e">
        <f aca="false">(F18+F15+F12+F9)/SUM($T$7:$T$20)</f>
        <v>#DIV/0!</v>
      </c>
      <c r="G26" s="131" t="e">
        <f aca="false">(G18+G15+G12+G9)/SUM($T$7:$T$20)</f>
        <v>#DIV/0!</v>
      </c>
      <c r="H26" s="131" t="e">
        <f aca="false">(H18+H15+H12+H9)/SUM($T$7:$T$20)</f>
        <v>#DIV/0!</v>
      </c>
      <c r="I26" s="131" t="e">
        <f aca="false">(I18+I15+I12+I9)/SUM($T$7:$T$20)</f>
        <v>#DIV/0!</v>
      </c>
      <c r="J26" s="136" t="e">
        <f aca="false">(J18+J15+J12+J9)/SUM($T$7:$T$20)</f>
        <v>#DIV/0!</v>
      </c>
      <c r="K26" s="136" t="e">
        <f aca="false">(K18+K15+K12+K9)/SUM($T$7:$T$20)</f>
        <v>#DIV/0!</v>
      </c>
      <c r="L26" s="136" t="e">
        <f aca="false">(L18+L15+L12+L9)/SUM($T$7:$T$20)</f>
        <v>#DIV/0!</v>
      </c>
      <c r="M26" s="136" t="e">
        <f aca="false">(M18+M15+M12+M9)/SUM($T$7:$T$20)</f>
        <v>#DIV/0!</v>
      </c>
      <c r="N26" s="136" t="e">
        <f aca="false">(N18+N15+N12+N9)/SUM($T$7:$T$20)</f>
        <v>#DIV/0!</v>
      </c>
      <c r="O26" s="136" t="e">
        <f aca="false">(O18+O15+O12+O9)/SUM($T$7:$T$20)</f>
        <v>#DIV/0!</v>
      </c>
      <c r="P26" s="132" t="e">
        <f aca="false">(P18+P15+P12+P9)/SUM($T$7:$T$20)</f>
        <v>#DIV/0!</v>
      </c>
      <c r="Q26" s="112" t="n">
        <v>0</v>
      </c>
      <c r="R26" s="112" t="n">
        <v>1</v>
      </c>
      <c r="S26" s="137" t="e">
        <f aca="false">SUM(E26:Q26)</f>
        <v>#DIV/0!</v>
      </c>
      <c r="W26" s="87"/>
      <c r="X26" s="133"/>
      <c r="Y26" s="134"/>
    </row>
    <row r="27" s="112" customFormat="true" ht="9.75" hidden="false" customHeight="true" outlineLevel="0" collapsed="false">
      <c r="A27" s="138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40"/>
      <c r="W27" s="141"/>
      <c r="X27" s="133"/>
      <c r="Y27" s="115"/>
    </row>
    <row r="28" s="112" customFormat="true" ht="15" hidden="false" customHeight="true" outlineLevel="0" collapsed="false">
      <c r="A28" s="142" t="s">
        <v>241</v>
      </c>
      <c r="B28" s="142"/>
      <c r="C28" s="142"/>
      <c r="D28" s="142"/>
      <c r="E28" s="143" t="e">
        <f aca="false">E9+E12+E15+E18+E24+E21</f>
        <v>#DIV/0!</v>
      </c>
      <c r="F28" s="143" t="e">
        <f aca="false">F9+F12+F15+F18+F24+F21</f>
        <v>#DIV/0!</v>
      </c>
      <c r="G28" s="143" t="e">
        <f aca="false">G9+G12+G15+G18+G24+G21</f>
        <v>#DIV/0!</v>
      </c>
      <c r="H28" s="143" t="e">
        <f aca="false">H9+H12+H15+H18+H24+H21</f>
        <v>#DIV/0!</v>
      </c>
      <c r="I28" s="143" t="e">
        <f aca="false">I9+I12+I15+I18+I24+I21</f>
        <v>#DIV/0!</v>
      </c>
      <c r="J28" s="143" t="e">
        <f aca="false">J9+J12+J15+J18+J24+J21</f>
        <v>#DIV/0!</v>
      </c>
      <c r="K28" s="143" t="e">
        <f aca="false">K9+K12+K15+K18+K24+K21</f>
        <v>#DIV/0!</v>
      </c>
      <c r="L28" s="143" t="e">
        <f aca="false">L9+L12+L15+L18+L24+L21</f>
        <v>#DIV/0!</v>
      </c>
      <c r="M28" s="143" t="e">
        <f aca="false">M9+M12+M15+M18+M24+M21</f>
        <v>#DIV/0!</v>
      </c>
      <c r="N28" s="143" t="e">
        <f aca="false">N9+N12+N15+N18+N24+N21</f>
        <v>#DIV/0!</v>
      </c>
      <c r="O28" s="143" t="e">
        <f aca="false">O9+O12+O15+O18+O24+O21</f>
        <v>#DIV/0!</v>
      </c>
      <c r="P28" s="144" t="e">
        <f aca="false">P9+P12+P15+P18+P24+P21</f>
        <v>#DIV/0!</v>
      </c>
      <c r="T28" s="112" t="n">
        <f aca="false">SUM(T9:T25)</f>
        <v>0</v>
      </c>
      <c r="W28" s="122"/>
      <c r="X28" s="114"/>
      <c r="Y28" s="123"/>
    </row>
    <row r="29" s="112" customFormat="true" ht="15" hidden="false" customHeight="true" outlineLevel="0" collapsed="false">
      <c r="A29" s="145" t="s">
        <v>242</v>
      </c>
      <c r="B29" s="145"/>
      <c r="C29" s="145"/>
      <c r="D29" s="145"/>
      <c r="E29" s="146" t="e">
        <f aca="false">E28</f>
        <v>#DIV/0!</v>
      </c>
      <c r="F29" s="146" t="e">
        <f aca="false">E29+F28</f>
        <v>#DIV/0!</v>
      </c>
      <c r="G29" s="146" t="e">
        <f aca="false">F29+G28</f>
        <v>#DIV/0!</v>
      </c>
      <c r="H29" s="146" t="e">
        <f aca="false">G29+H28</f>
        <v>#DIV/0!</v>
      </c>
      <c r="I29" s="146" t="e">
        <f aca="false">H29+I28</f>
        <v>#DIV/0!</v>
      </c>
      <c r="J29" s="146" t="e">
        <f aca="false">I29+J28</f>
        <v>#DIV/0!</v>
      </c>
      <c r="K29" s="146" t="e">
        <f aca="false">J29+K28</f>
        <v>#DIV/0!</v>
      </c>
      <c r="L29" s="146" t="e">
        <f aca="false">K29+L28</f>
        <v>#DIV/0!</v>
      </c>
      <c r="M29" s="146" t="e">
        <f aca="false">L29+M28</f>
        <v>#DIV/0!</v>
      </c>
      <c r="N29" s="146" t="e">
        <f aca="false">M29+N28</f>
        <v>#DIV/0!</v>
      </c>
      <c r="O29" s="146" t="e">
        <f aca="false">N29+O28</f>
        <v>#DIV/0!</v>
      </c>
      <c r="P29" s="147" t="e">
        <f aca="false">O29+P28</f>
        <v>#DIV/0!</v>
      </c>
      <c r="S29" s="148"/>
      <c r="T29" s="148"/>
      <c r="W29" s="122"/>
      <c r="X29" s="114"/>
      <c r="Y29" s="134"/>
    </row>
    <row r="30" s="112" customFormat="true" ht="15" hidden="false" customHeight="true" outlineLevel="0" collapsed="false">
      <c r="A30" s="145" t="s">
        <v>243</v>
      </c>
      <c r="B30" s="145"/>
      <c r="C30" s="145"/>
      <c r="D30" s="145"/>
      <c r="E30" s="149" t="e">
        <f aca="false">ROUND(E28/$T$28,5)</f>
        <v>#DIV/0!</v>
      </c>
      <c r="F30" s="149" t="e">
        <f aca="false">ROUND(F28/$T$28,5)</f>
        <v>#DIV/0!</v>
      </c>
      <c r="G30" s="149" t="e">
        <f aca="false">ROUND(G28/$T$28,5)</f>
        <v>#DIV/0!</v>
      </c>
      <c r="H30" s="149" t="e">
        <f aca="false">ROUND(H28/$T$28,5)</f>
        <v>#DIV/0!</v>
      </c>
      <c r="I30" s="149" t="e">
        <f aca="false">ROUND(I28/$T$28,5)</f>
        <v>#DIV/0!</v>
      </c>
      <c r="J30" s="149" t="e">
        <f aca="false">ROUND(J28/$T$28,5)</f>
        <v>#DIV/0!</v>
      </c>
      <c r="K30" s="149" t="e">
        <f aca="false">ROUND(K28/$T$28,5)</f>
        <v>#DIV/0!</v>
      </c>
      <c r="L30" s="149" t="e">
        <f aca="false">ROUND(L28/$T$28,5)</f>
        <v>#DIV/0!</v>
      </c>
      <c r="M30" s="149" t="e">
        <f aca="false">ROUND(M28/$T$28,5)</f>
        <v>#DIV/0!</v>
      </c>
      <c r="N30" s="149" t="e">
        <f aca="false">ROUND(N28/$T$28,5)</f>
        <v>#DIV/0!</v>
      </c>
      <c r="O30" s="149" t="e">
        <f aca="false">ROUND(O28/$T$28,5)</f>
        <v>#DIV/0!</v>
      </c>
      <c r="P30" s="150" t="e">
        <f aca="false">ROUND(P28/$T$28,5)</f>
        <v>#DIV/0!</v>
      </c>
      <c r="Q30" s="112" t="n">
        <v>1</v>
      </c>
      <c r="S30" s="148"/>
      <c r="W30" s="151"/>
      <c r="X30" s="114"/>
      <c r="Y30" s="134"/>
    </row>
    <row r="31" s="112" customFormat="true" ht="15" hidden="false" customHeight="true" outlineLevel="0" collapsed="false">
      <c r="A31" s="152" t="s">
        <v>244</v>
      </c>
      <c r="B31" s="152"/>
      <c r="C31" s="152"/>
      <c r="D31" s="152"/>
      <c r="E31" s="153" t="e">
        <f aca="false">E30</f>
        <v>#DIV/0!</v>
      </c>
      <c r="F31" s="153" t="e">
        <f aca="false">E31+F30</f>
        <v>#DIV/0!</v>
      </c>
      <c r="G31" s="153" t="e">
        <f aca="false">F31+G30</f>
        <v>#DIV/0!</v>
      </c>
      <c r="H31" s="153" t="e">
        <f aca="false">G31+H30</f>
        <v>#DIV/0!</v>
      </c>
      <c r="I31" s="153" t="e">
        <f aca="false">H31+I30</f>
        <v>#DIV/0!</v>
      </c>
      <c r="J31" s="153" t="e">
        <f aca="false">I31+J30</f>
        <v>#DIV/0!</v>
      </c>
      <c r="K31" s="153" t="e">
        <f aca="false">J31+K30</f>
        <v>#DIV/0!</v>
      </c>
      <c r="L31" s="153" t="e">
        <f aca="false">K31+L30</f>
        <v>#DIV/0!</v>
      </c>
      <c r="M31" s="153" t="e">
        <f aca="false">L31+M30</f>
        <v>#DIV/0!</v>
      </c>
      <c r="N31" s="153" t="e">
        <f aca="false">M31+N30</f>
        <v>#DIV/0!</v>
      </c>
      <c r="O31" s="153" t="e">
        <f aca="false">N31+O30</f>
        <v>#DIV/0!</v>
      </c>
      <c r="P31" s="154" t="e">
        <f aca="false">O31+P30</f>
        <v>#DIV/0!</v>
      </c>
      <c r="Q31" s="112" t="n">
        <v>0</v>
      </c>
      <c r="R31" s="112" t="n">
        <v>1</v>
      </c>
      <c r="W31" s="151"/>
      <c r="X31" s="134"/>
      <c r="Y31" s="134"/>
    </row>
  </sheetData>
  <mergeCells count="18">
    <mergeCell ref="A1:P3"/>
    <mergeCell ref="A7:P7"/>
    <mergeCell ref="A9:A11"/>
    <mergeCell ref="B9:B11"/>
    <mergeCell ref="A12:A14"/>
    <mergeCell ref="B12:B14"/>
    <mergeCell ref="A15:A17"/>
    <mergeCell ref="B15:B17"/>
    <mergeCell ref="A18:A20"/>
    <mergeCell ref="B18:B20"/>
    <mergeCell ref="A21:A23"/>
    <mergeCell ref="B21:B23"/>
    <mergeCell ref="A24:A26"/>
    <mergeCell ref="B24:B26"/>
    <mergeCell ref="A28:D28"/>
    <mergeCell ref="A29:D29"/>
    <mergeCell ref="A30:D30"/>
    <mergeCell ref="A31:D31"/>
  </mergeCells>
  <conditionalFormatting sqref="D11">
    <cfRule type="colorScale" priority="2">
      <colorScale>
        <cfvo type="min" val="0"/>
        <cfvo type="max" val="0"/>
        <color rgb="FFFCFCFF"/>
        <color rgb="FF63BE7B"/>
      </colorScale>
    </cfRule>
  </conditionalFormatting>
  <conditionalFormatting sqref="D26 D17 D14 D20 D23">
    <cfRule type="colorScale" priority="3">
      <colorScale>
        <cfvo type="min" val="0"/>
        <cfvo type="max" val="0"/>
        <color rgb="FFFCFCFF"/>
        <color rgb="FF63BE7B"/>
      </colorScale>
    </cfRule>
    <cfRule type="colorScale" priority="4">
      <colorScale>
        <cfvo type="min" val="0"/>
        <cfvo type="max" val="0"/>
        <color rgb="FFFCFCFF"/>
        <color rgb="FF63BE7B"/>
      </colorScale>
    </cfRule>
  </conditionalFormatting>
  <conditionalFormatting sqref="E30:F31 G31:S31 G30:R30">
    <cfRule type="colorScale" priority="5">
      <colorScale>
        <cfvo type="min" val="0"/>
        <cfvo type="max" val="0"/>
        <color rgb="FFFCFCFF"/>
        <color rgb="FF63BE7B"/>
      </colorScale>
    </cfRule>
  </conditionalFormatting>
  <conditionalFormatting sqref="E11:P11 E14:P14 E17:O17">
    <cfRule type="colorScale" priority="6">
      <colorScale>
        <cfvo type="min" val="0"/>
        <cfvo type="max" val="0"/>
        <color rgb="FFFCFCFF"/>
        <color rgb="FF63BE7B"/>
      </colorScale>
    </cfRule>
  </conditionalFormatting>
  <conditionalFormatting sqref="E20:P20 E23:P23">
    <cfRule type="colorScale" priority="7">
      <colorScale>
        <cfvo type="min" val="0"/>
        <cfvo type="max" val="0"/>
        <color rgb="FFFCFCFF"/>
        <color rgb="FF63BE7B"/>
      </colorScale>
    </cfRule>
    <cfRule type="colorScale" priority="8">
      <colorScale>
        <cfvo type="min" val="0"/>
        <cfvo type="max" val="0"/>
        <color rgb="FFFCFCFF"/>
        <color rgb="FF63BE7B"/>
      </colorScale>
    </cfRule>
  </conditionalFormatting>
  <conditionalFormatting sqref="E30:R31">
    <cfRule type="colorScale" priority="9">
      <colorScale>
        <cfvo type="min" val="0"/>
        <cfvo type="max" val="0"/>
        <color rgb="FFFCFCFF"/>
        <color rgb="FF63BE7B"/>
      </colorScale>
    </cfRule>
  </conditionalFormatting>
  <conditionalFormatting sqref="E11:S11">
    <cfRule type="colorScale" priority="10">
      <colorScale>
        <cfvo type="min" val="0"/>
        <cfvo type="max" val="0"/>
        <color rgb="FFFCFCFF"/>
        <color rgb="FF63BE7B"/>
      </colorScale>
    </cfRule>
  </conditionalFormatting>
  <conditionalFormatting sqref="E14:S14">
    <cfRule type="colorScale" priority="11">
      <colorScale>
        <cfvo type="min" val="0"/>
        <cfvo type="max" val="0"/>
        <color rgb="FFFCFCFF"/>
        <color rgb="FF63BE7B"/>
      </colorScale>
    </cfRule>
  </conditionalFormatting>
  <conditionalFormatting sqref="E20:S20 E23:S23">
    <cfRule type="colorScale" priority="12">
      <colorScale>
        <cfvo type="min" val="0"/>
        <cfvo type="max" val="0"/>
        <color rgb="FFFCFCFF"/>
        <color rgb="FF63BE7B"/>
      </colorScale>
    </cfRule>
  </conditionalFormatting>
  <conditionalFormatting sqref="E26:S26">
    <cfRule type="colorScale" priority="13">
      <colorScale>
        <cfvo type="min" val="0"/>
        <cfvo type="max" val="0"/>
        <color rgb="FFFCFCFF"/>
        <color rgb="FF63BE7B"/>
      </colorScale>
    </cfRule>
    <cfRule type="colorScale" priority="14">
      <colorScale>
        <cfvo type="min" val="0"/>
        <cfvo type="max" val="0"/>
        <color rgb="FFFCFCFF"/>
        <color rgb="FF63BE7B"/>
      </colorScale>
    </cfRule>
  </conditionalFormatting>
  <conditionalFormatting sqref="E11:T11">
    <cfRule type="colorScale" priority="15">
      <colorScale>
        <cfvo type="min" val="0"/>
        <cfvo type="max" val="0"/>
        <color rgb="FFFCFCFF"/>
        <color rgb="FF63BE7B"/>
      </colorScale>
    </cfRule>
  </conditionalFormatting>
  <conditionalFormatting sqref="E11:U11">
    <cfRule type="colorScale" priority="16">
      <colorScale>
        <cfvo type="min" val="0"/>
        <cfvo type="max" val="0"/>
        <color rgb="FFFCFCFF"/>
        <color rgb="FF63BE7B"/>
      </colorScale>
    </cfRule>
  </conditionalFormatting>
  <conditionalFormatting sqref="E26:X26 W17:X17 V18 E11:P11 E14:X14 E20:X20 E17:U17 V21 E23:X23">
    <cfRule type="colorScale" priority="17">
      <colorScale>
        <cfvo type="min" val="0"/>
        <cfvo type="max" val="0"/>
        <color rgb="FFFCFCFF"/>
        <color rgb="FF63BE7B"/>
      </colorScale>
    </cfRule>
  </conditionalFormatting>
  <conditionalFormatting sqref="P17">
    <cfRule type="colorScale" priority="18">
      <colorScale>
        <cfvo type="min" val="0"/>
        <cfvo type="max" val="0"/>
        <color rgb="FFFCFCFF"/>
        <color rgb="FF63BE7B"/>
      </colorScale>
    </cfRule>
    <cfRule type="colorScale" priority="19">
      <colorScale>
        <cfvo type="min" val="0"/>
        <cfvo type="max" val="0"/>
        <color rgb="FFFCFCFF"/>
        <color rgb="FF63BE7B"/>
      </colorScale>
    </cfRule>
    <cfRule type="colorScale" priority="20">
      <colorScale>
        <cfvo type="min" val="0"/>
        <cfvo type="max" val="0"/>
        <color rgb="FFFCFCFF"/>
        <color rgb="FF63BE7B"/>
      </colorScale>
    </cfRule>
    <cfRule type="colorScale" priority="21">
      <colorScale>
        <cfvo type="min" val="0"/>
        <cfvo type="max" val="0"/>
        <color rgb="FFFCFCFF"/>
        <color rgb="FF63BE7B"/>
      </colorScale>
    </cfRule>
    <cfRule type="colorScale" priority="22">
      <colorScale>
        <cfvo type="min" val="0"/>
        <cfvo type="max" val="0"/>
        <color rgb="FFFCFCFF"/>
        <color rgb="FF63BE7B"/>
      </colorScale>
    </cfRule>
    <cfRule type="colorScale" priority="23">
      <colorScale>
        <cfvo type="min" val="0"/>
        <cfvo type="max" val="0"/>
        <color rgb="FFFCFCFF"/>
        <color rgb="FF63BE7B"/>
      </colorScale>
    </cfRule>
    <cfRule type="colorScale" priority="24">
      <colorScale>
        <cfvo type="min" val="0"/>
        <cfvo type="max" val="0"/>
        <color rgb="FFFCFCFF"/>
        <color rgb="FF63BE7B"/>
      </colorScale>
    </cfRule>
    <cfRule type="colorScale" priority="25">
      <colorScale>
        <cfvo type="min" val="0"/>
        <cfvo type="max" val="0"/>
        <color rgb="FFFCFCFF"/>
        <color rgb="FF63BE7B"/>
      </colorScale>
    </cfRule>
    <cfRule type="colorScale" priority="26">
      <colorScale>
        <cfvo type="min" val="0"/>
        <cfvo type="max" val="0"/>
        <color rgb="FFFCFCFF"/>
        <color rgb="FF63BE7B"/>
      </colorScale>
    </cfRule>
    <cfRule type="colorScale" priority="27">
      <colorScale>
        <cfvo type="min" val="0"/>
        <cfvo type="max" val="0"/>
        <color rgb="FFFCFCFF"/>
        <color rgb="FF63BE7B"/>
      </colorScale>
    </cfRule>
    <cfRule type="colorScale" priority="28">
      <colorScale>
        <cfvo type="min" val="0"/>
        <cfvo type="max" val="0"/>
        <color rgb="FFFCFCFF"/>
        <color rgb="FF63BE7B"/>
      </colorScale>
    </cfRule>
    <cfRule type="colorScale" priority="29">
      <colorScale>
        <cfvo type="min" val="0"/>
        <cfvo type="max" val="0"/>
        <color rgb="FFFCFCFF"/>
        <color rgb="FF63BE7B"/>
      </colorScale>
    </cfRule>
  </conditionalFormatting>
  <conditionalFormatting sqref="Q10:S11">
    <cfRule type="colorScale" priority="30">
      <colorScale>
        <cfvo type="min" val="0"/>
        <cfvo type="max" val="0"/>
        <color rgb="FFFCFCFF"/>
        <color rgb="FF63BE7B"/>
      </colorScale>
    </cfRule>
  </conditionalFormatting>
  <conditionalFormatting sqref="Q11:S11">
    <cfRule type="colorScale" priority="31">
      <colorScale>
        <cfvo type="min" val="0"/>
        <cfvo type="max" val="0"/>
        <color rgb="FFFCFCFF"/>
        <color rgb="FF63BE7B"/>
      </colorScale>
    </cfRule>
    <cfRule type="colorScale" priority="32">
      <colorScale>
        <cfvo type="min" val="0"/>
        <cfvo type="max" val="0"/>
        <color rgb="FFFCFCFF"/>
        <color rgb="FF63BE7B"/>
      </colorScale>
    </cfRule>
  </conditionalFormatting>
  <conditionalFormatting sqref="Q14:S14">
    <cfRule type="colorScale" priority="33">
      <colorScale>
        <cfvo type="min" val="0"/>
        <cfvo type="max" val="0"/>
        <color rgb="FFFCFCFF"/>
        <color rgb="FF63BE7B"/>
      </colorScale>
    </cfRule>
    <cfRule type="colorScale" priority="34">
      <colorScale>
        <cfvo type="min" val="0"/>
        <cfvo type="max" val="0"/>
        <color rgb="FFFCFCFF"/>
        <color rgb="FF63BE7B"/>
      </colorScale>
    </cfRule>
  </conditionalFormatting>
  <conditionalFormatting sqref="Q17:S17">
    <cfRule type="colorScale" priority="35">
      <colorScale>
        <cfvo type="min" val="0"/>
        <cfvo type="max" val="0"/>
        <color rgb="FFFCFCFF"/>
        <color rgb="FF63BE7B"/>
      </colorScale>
    </cfRule>
  </conditionalFormatting>
  <conditionalFormatting sqref="Q20:S20 Q23:S23">
    <cfRule type="colorScale" priority="36">
      <colorScale>
        <cfvo type="min" val="0"/>
        <cfvo type="max" val="0"/>
        <color rgb="FFFCFCFF"/>
        <color rgb="FF63BE7B"/>
      </colorScale>
    </cfRule>
    <cfRule type="colorScale" priority="37">
      <colorScale>
        <cfvo type="min" val="0"/>
        <cfvo type="max" val="0"/>
        <color rgb="FFFCFCFF"/>
        <color rgb="FF63BE7B"/>
      </colorScale>
    </cfRule>
  </conditionalFormatting>
  <conditionalFormatting sqref="Q25:S26 Q13:S14 Q16:S17 Q19:S20 Q22:S23">
    <cfRule type="colorScale" priority="38">
      <colorScale>
        <cfvo type="min" val="0"/>
        <cfvo type="max" val="0"/>
        <color rgb="FFFCFCFF"/>
        <color rgb="FF63BE7B"/>
      </colorScale>
    </cfRule>
  </conditionalFormatting>
  <conditionalFormatting sqref="Q26:S26 Q14:S14 Q17:S17 Q20:S20 Q23:S23">
    <cfRule type="colorScale" priority="39">
      <colorScale>
        <cfvo type="min" val="0"/>
        <cfvo type="max" val="0"/>
        <color rgb="FFFCFCFF"/>
        <color rgb="FF63BE7B"/>
      </colorScale>
    </cfRule>
  </conditionalFormatting>
  <conditionalFormatting sqref="Q11:T11">
    <cfRule type="colorScale" priority="40">
      <colorScale>
        <cfvo type="min" val="0"/>
        <cfvo type="max" val="0"/>
        <color rgb="FFFCFCFF"/>
        <color rgb="FF63BE7B"/>
      </colorScale>
    </cfRule>
  </conditionalFormatting>
  <conditionalFormatting sqref="Q17:T17 E17:O17">
    <cfRule type="colorScale" priority="41">
      <colorScale>
        <cfvo type="min" val="0"/>
        <cfvo type="max" val="0"/>
        <color rgb="FFFCFCFF"/>
        <color rgb="FF63BE7B"/>
      </colorScale>
    </cfRule>
  </conditionalFormatting>
  <conditionalFormatting sqref="Q20:T20 Q23:T23">
    <cfRule type="colorScale" priority="42">
      <colorScale>
        <cfvo type="min" val="0"/>
        <cfvo type="max" val="0"/>
        <color rgb="FFFCFCFF"/>
        <color rgb="FF63BE7B"/>
      </colorScale>
    </cfRule>
    <cfRule type="colorScale" priority="43">
      <colorScale>
        <cfvo type="min" val="0"/>
        <cfvo type="max" val="0"/>
        <color rgb="FFFCFCFF"/>
        <color rgb="FF63BE7B"/>
      </colorScale>
    </cfRule>
  </conditionalFormatting>
  <conditionalFormatting sqref="Q11:X11">
    <cfRule type="colorScale" priority="44">
      <colorScale>
        <cfvo type="min" val="0"/>
        <cfvo type="max" val="0"/>
        <color rgb="FFFCFCFF"/>
        <color rgb="FF63BE7B"/>
      </colorScale>
    </cfRule>
  </conditionalFormatting>
  <conditionalFormatting sqref="S30">
    <cfRule type="containsText" priority="45" operator="containsText" aboveAverage="0" equalAverage="0" bottom="0" percent="0" rank="0" text="ERRO" dxfId="29">
      <formula>NOT(ISERROR(SEARCH("ERRO",S30)))</formula>
    </cfRule>
    <cfRule type="containsText" priority="46" operator="containsText" aboveAverage="0" equalAverage="0" bottom="0" percent="0" rank="0" text="OK!" dxfId="30">
      <formula>NOT(ISERROR(SEARCH("OK!",S30)))</formula>
    </cfRule>
    <cfRule type="iconSet" priority="47">
      <iconSet iconSet="3TrafficLights1">
        <cfvo type="percent" val="0"/>
        <cfvo type="percent" val="33"/>
        <cfvo type="percent" val="67"/>
      </iconSet>
    </cfRule>
    <cfRule type="cellIs" priority="48" operator="equal" aboveAverage="0" equalAverage="0" bottom="0" percent="0" rank="0" text="" dxfId="31">
      <formula>"""OK!"""</formula>
    </cfRule>
    <cfRule type="cellIs" priority="49" operator="equal" aboveAverage="0" equalAverage="0" bottom="0" percent="0" rank="0" text="" dxfId="32">
      <formula>"""OK!"""</formula>
    </cfRule>
    <cfRule type="colorScale" priority="50">
      <colorScale>
        <cfvo type="min" val="0"/>
        <cfvo type="max" val="0"/>
        <color rgb="FFFFEF9C"/>
        <color rgb="FF63BE7B"/>
      </colorScale>
    </cfRule>
  </conditionalFormatting>
  <conditionalFormatting sqref="S29:T29">
    <cfRule type="containsText" priority="51" operator="containsText" aboveAverage="0" equalAverage="0" bottom="0" percent="0" rank="0" text="ERRO" dxfId="33">
      <formula>NOT(ISERROR(SEARCH("ERRO",S29)))</formula>
    </cfRule>
    <cfRule type="containsText" priority="52" operator="containsText" aboveAverage="0" equalAverage="0" bottom="0" percent="0" rank="0" text="OK!" dxfId="34">
      <formula>NOT(ISERROR(SEARCH("OK!",S29)))</formula>
    </cfRule>
    <cfRule type="iconSet" priority="53">
      <iconSet iconSet="3TrafficLights1">
        <cfvo type="percent" val="0"/>
        <cfvo type="percent" val="33"/>
        <cfvo type="percent" val="67"/>
      </iconSet>
    </cfRule>
    <cfRule type="cellIs" priority="54" operator="equal" aboveAverage="0" equalAverage="0" bottom="0" percent="0" rank="0" text="" dxfId="35">
      <formula>"""OK!"""</formula>
    </cfRule>
    <cfRule type="cellIs" priority="55" operator="equal" aboveAverage="0" equalAverage="0" bottom="0" percent="0" rank="0" text="" dxfId="36">
      <formula>"""OK!"""</formula>
    </cfRule>
    <cfRule type="colorScale" priority="56">
      <colorScale>
        <cfvo type="min" val="0"/>
        <cfvo type="max" val="0"/>
        <color rgb="FFFFEF9C"/>
        <color rgb="FF63BE7B"/>
      </colorScale>
    </cfRule>
  </conditionalFormatting>
  <conditionalFormatting sqref="T10:T11">
    <cfRule type="colorScale" priority="57">
      <colorScale>
        <cfvo type="min" val="0"/>
        <cfvo type="max" val="0"/>
        <color rgb="FFFCFCFF"/>
        <color rgb="FF63BE7B"/>
      </colorScale>
    </cfRule>
  </conditionalFormatting>
  <conditionalFormatting sqref="T11">
    <cfRule type="colorScale" priority="58">
      <colorScale>
        <cfvo type="min" val="0"/>
        <cfvo type="max" val="0"/>
        <color rgb="FFFCFCFF"/>
        <color rgb="FF63BE7B"/>
      </colorScale>
    </cfRule>
    <cfRule type="colorScale" priority="59">
      <colorScale>
        <cfvo type="min" val="0"/>
        <cfvo type="max" val="0"/>
        <color rgb="FFFCFCFF"/>
        <color rgb="FF63BE7B"/>
      </colorScale>
    </cfRule>
    <cfRule type="colorScale" priority="60">
      <colorScale>
        <cfvo type="min" val="0"/>
        <cfvo type="max" val="0"/>
        <color rgb="FFFCFCFF"/>
        <color rgb="FF63BE7B"/>
      </colorScale>
    </cfRule>
    <cfRule type="colorScale" priority="61">
      <colorScale>
        <cfvo type="min" val="0"/>
        <cfvo type="max" val="0"/>
        <color rgb="FFFCFCFF"/>
        <color rgb="FF63BE7B"/>
      </colorScale>
    </cfRule>
    <cfRule type="colorScale" priority="62">
      <colorScale>
        <cfvo type="min" val="0"/>
        <cfvo type="max" val="0"/>
        <color rgb="FFFCFCFF"/>
        <color rgb="FF63BE7B"/>
      </colorScale>
    </cfRule>
    <cfRule type="colorScale" priority="63">
      <colorScale>
        <cfvo type="min" val="0"/>
        <cfvo type="max" val="0"/>
        <color rgb="FFFCFCFF"/>
        <color rgb="FF63BE7B"/>
      </colorScale>
    </cfRule>
  </conditionalFormatting>
  <conditionalFormatting sqref="T14">
    <cfRule type="colorScale" priority="64">
      <colorScale>
        <cfvo type="min" val="0"/>
        <cfvo type="max" val="0"/>
        <color rgb="FFFCFCFF"/>
        <color rgb="FF63BE7B"/>
      </colorScale>
    </cfRule>
    <cfRule type="colorScale" priority="65">
      <colorScale>
        <cfvo type="min" val="0"/>
        <cfvo type="max" val="0"/>
        <color rgb="FFFCFCFF"/>
        <color rgb="FF63BE7B"/>
      </colorScale>
    </cfRule>
    <cfRule type="colorScale" priority="66">
      <colorScale>
        <cfvo type="min" val="0"/>
        <cfvo type="max" val="0"/>
        <color rgb="FFFCFCFF"/>
        <color rgb="FF63BE7B"/>
      </colorScale>
    </cfRule>
    <cfRule type="colorScale" priority="67">
      <colorScale>
        <cfvo type="min" val="0"/>
        <cfvo type="max" val="0"/>
        <color rgb="FFFCFCFF"/>
        <color rgb="FF63BE7B"/>
      </colorScale>
    </cfRule>
    <cfRule type="colorScale" priority="68">
      <colorScale>
        <cfvo type="min" val="0"/>
        <cfvo type="max" val="0"/>
        <color rgb="FFFCFCFF"/>
        <color rgb="FF63BE7B"/>
      </colorScale>
    </cfRule>
  </conditionalFormatting>
  <conditionalFormatting sqref="T25:T26 T13:T14 T16:T17 T19:T20 T22:T23">
    <cfRule type="colorScale" priority="69">
      <colorScale>
        <cfvo type="min" val="0"/>
        <cfvo type="max" val="0"/>
        <color rgb="FFFCFCFF"/>
        <color rgb="FF63BE7B"/>
      </colorScale>
    </cfRule>
  </conditionalFormatting>
  <conditionalFormatting sqref="T17 T26 T14 T20 T23">
    <cfRule type="colorScale" priority="70">
      <colorScale>
        <cfvo type="min" val="0"/>
        <cfvo type="max" val="0"/>
        <color rgb="FFFCFCFF"/>
        <color rgb="FF63BE7B"/>
      </colorScale>
    </cfRule>
  </conditionalFormatting>
  <conditionalFormatting sqref="U10:U11">
    <cfRule type="colorScale" priority="71">
      <colorScale>
        <cfvo type="min" val="0"/>
        <cfvo type="max" val="0"/>
        <color rgb="FFFCFCFF"/>
        <color rgb="FF63BE7B"/>
      </colorScale>
    </cfRule>
  </conditionalFormatting>
  <conditionalFormatting sqref="U11">
    <cfRule type="colorScale" priority="72">
      <colorScale>
        <cfvo type="min" val="0"/>
        <cfvo type="max" val="0"/>
        <color rgb="FFFCFCFF"/>
        <color rgb="FF63BE7B"/>
      </colorScale>
    </cfRule>
  </conditionalFormatting>
  <conditionalFormatting sqref="U25:U26 U13:U14 U16:U17 U19:U20 U22:U23">
    <cfRule type="colorScale" priority="73">
      <colorScale>
        <cfvo type="min" val="0"/>
        <cfvo type="max" val="0"/>
        <color rgb="FFFCFCFF"/>
        <color rgb="FF63BE7B"/>
      </colorScale>
    </cfRule>
  </conditionalFormatting>
  <conditionalFormatting sqref="U17 U26 U14 U20 U23">
    <cfRule type="colorScale" priority="74">
      <colorScale>
        <cfvo type="min" val="0"/>
        <cfvo type="max" val="0"/>
        <color rgb="FFFCFCFF"/>
        <color rgb="FF63BE7B"/>
      </colorScale>
    </cfRule>
  </conditionalFormatting>
  <conditionalFormatting sqref="U1:V8">
    <cfRule type="colorScale" priority="75">
      <colorScale>
        <cfvo type="min" val="0"/>
        <cfvo type="max" val="0"/>
        <color rgb="FFFCFCFF"/>
        <color rgb="FF63BE7B"/>
      </colorScale>
    </cfRule>
    <cfRule type="colorScale" priority="76">
      <colorScale>
        <cfvo type="min" val="0"/>
        <cfvo type="max" val="0"/>
        <color rgb="FFFCFCFF"/>
        <color rgb="FF63BE7B"/>
      </colorScale>
    </cfRule>
    <cfRule type="colorScale" priority="77">
      <colorScale>
        <cfvo type="min" val="0"/>
        <cfvo type="max" val="0"/>
        <color rgb="FFFCFCFF"/>
        <color rgb="FF63BE7B"/>
      </colorScale>
    </cfRule>
    <cfRule type="colorScale" priority="78">
      <colorScale>
        <cfvo type="min" val="0"/>
        <cfvo type="max" val="0"/>
        <color rgb="FFFCFCFF"/>
        <color rgb="FF63BE7B"/>
      </colorScale>
    </cfRule>
    <cfRule type="colorScale" priority="79">
      <colorScale>
        <cfvo type="min" val="0"/>
        <cfvo type="max" val="0"/>
        <color rgb="FFFCFCFF"/>
        <color rgb="FF63BE7B"/>
      </colorScale>
    </cfRule>
    <cfRule type="colorScale" priority="80">
      <colorScale>
        <cfvo type="min" val="0"/>
        <cfvo type="max" val="0"/>
        <color rgb="FFFCFCFF"/>
        <color rgb="FF63BE7B"/>
      </colorScale>
    </cfRule>
    <cfRule type="colorScale" priority="81">
      <colorScale>
        <cfvo type="min" val="0"/>
        <cfvo type="max" val="0"/>
        <color rgb="FFFCFCFF"/>
        <color rgb="FF63BE7B"/>
      </colorScale>
    </cfRule>
  </conditionalFormatting>
  <conditionalFormatting sqref="U11:W11 Q11:S11">
    <cfRule type="colorScale" priority="82">
      <colorScale>
        <cfvo type="min" val="0"/>
        <cfvo type="max" val="0"/>
        <color rgb="FFFCFCFF"/>
        <color rgb="FF63BE7B"/>
      </colorScale>
    </cfRule>
  </conditionalFormatting>
  <conditionalFormatting sqref="U11:W11">
    <cfRule type="colorScale" priority="83">
      <colorScale>
        <cfvo type="min" val="0"/>
        <cfvo type="max" val="0"/>
        <color rgb="FFFCFCFF"/>
        <color rgb="FF63BE7B"/>
      </colorScale>
    </cfRule>
    <cfRule type="colorScale" priority="84">
      <colorScale>
        <cfvo type="min" val="0"/>
        <cfvo type="max" val="0"/>
        <color rgb="FFFCFCFF"/>
        <color rgb="FF63BE7B"/>
      </colorScale>
    </cfRule>
  </conditionalFormatting>
  <conditionalFormatting sqref="U14:W14">
    <cfRule type="colorScale" priority="85">
      <colorScale>
        <cfvo type="min" val="0"/>
        <cfvo type="max" val="0"/>
        <color rgb="FFFCFCFF"/>
        <color rgb="FF63BE7B"/>
      </colorScale>
    </cfRule>
  </conditionalFormatting>
  <conditionalFormatting sqref="U26:W26 U14:W14 U17 W17 V18 U20:W20 E11:P11 E26:S26 E14:S14 E20:S20 E17:S17 V21 U23:W23 E23:S23">
    <cfRule type="colorScale" priority="86">
      <colorScale>
        <cfvo type="min" val="0"/>
        <cfvo type="max" val="0"/>
        <color rgb="FFFCFCFF"/>
        <color rgb="FF63BE7B"/>
      </colorScale>
    </cfRule>
  </conditionalFormatting>
  <conditionalFormatting sqref="U26:W26 U14:W14 U17 W17 V18 U20:W20 V21 U23:W23">
    <cfRule type="colorScale" priority="87">
      <colorScale>
        <cfvo type="min" val="0"/>
        <cfvo type="max" val="0"/>
        <color rgb="FFFCFCFF"/>
        <color rgb="FF63BE7B"/>
      </colorScale>
    </cfRule>
  </conditionalFormatting>
  <conditionalFormatting sqref="U11:X11 Q11:S11 D11">
    <cfRule type="colorScale" priority="88">
      <colorScale>
        <cfvo type="min" val="0"/>
        <cfvo type="max" val="0"/>
        <color rgb="FFFCFCFF"/>
        <color rgb="FF63BE7B"/>
      </colorScale>
    </cfRule>
  </conditionalFormatting>
  <conditionalFormatting sqref="U11:X11 Q11:S11">
    <cfRule type="colorScale" priority="89">
      <colorScale>
        <cfvo type="min" val="0"/>
        <cfvo type="max" val="0"/>
        <color rgb="FFFCFCFF"/>
        <color rgb="FF63BE7B"/>
      </colorScale>
    </cfRule>
  </conditionalFormatting>
  <conditionalFormatting sqref="U26:X26 U14:X14 U17 W17:X17 V18 U20:X20 E11:P11 E26:S26 E14:S14 E20:S20 E17:S17 V21 U23:X23 E23:S23">
    <cfRule type="colorScale" priority="90">
      <colorScale>
        <cfvo type="min" val="0"/>
        <cfvo type="max" val="0"/>
        <color rgb="FFFCFCFF"/>
        <color rgb="FF63BE7B"/>
      </colorScale>
    </cfRule>
    <cfRule type="colorScale" priority="91">
      <colorScale>
        <cfvo type="min" val="0"/>
        <cfvo type="max" val="0"/>
        <color rgb="FFFCFCFF"/>
        <color rgb="FF63BE7B"/>
      </colorScale>
    </cfRule>
  </conditionalFormatting>
  <conditionalFormatting sqref="V11:X11">
    <cfRule type="colorScale" priority="92">
      <colorScale>
        <cfvo type="min" val="0"/>
        <cfvo type="max" val="0"/>
        <color rgb="FFFCFCFF"/>
        <color rgb="FF63BE7B"/>
      </colorScale>
    </cfRule>
  </conditionalFormatting>
  <conditionalFormatting sqref="V26:X26 V14:X14 W17:X17 V18 V20:X20 E11:P11 E26:P26 E14:P14 E20:P20 E17:P17 V21 V23:X23 E23:P23">
    <cfRule type="colorScale" priority="93">
      <colorScale>
        <cfvo type="min" val="0"/>
        <cfvo type="max" val="0"/>
        <color rgb="FFFCFCFF"/>
        <color rgb="FF63BE7B"/>
      </colorScale>
    </cfRule>
  </conditionalFormatting>
  <conditionalFormatting sqref="W30:W31 E30:P31">
    <cfRule type="colorScale" priority="94">
      <colorScale>
        <cfvo type="min" val="0"/>
        <cfvo type="max" val="0"/>
        <color rgb="FFFCFCFF"/>
        <color rgb="FF63BE7B"/>
      </colorScale>
    </cfRule>
  </conditionalFormatting>
  <conditionalFormatting sqref="W30:X30 W31 E30:P31">
    <cfRule type="colorScale" priority="95">
      <colorScale>
        <cfvo type="min" val="0"/>
        <cfvo type="max" val="0"/>
        <color rgb="FFFCFCFF"/>
        <color rgb="FF63BE7B"/>
      </colorScale>
    </cfRule>
  </conditionalFormatting>
  <conditionalFormatting sqref="X31">
    <cfRule type="containsText" priority="96" operator="containsText" aboveAverage="0" equalAverage="0" bottom="0" percent="0" rank="0" text="ERRO" dxfId="37">
      <formula>NOT(ISERROR(SEARCH("ERRO",X31)))</formula>
    </cfRule>
    <cfRule type="containsText" priority="97" operator="containsText" aboveAverage="0" equalAverage="0" bottom="0" percent="0" rank="0" text="OK!" dxfId="38">
      <formula>NOT(ISERROR(SEARCH("OK!",X31)))</formula>
    </cfRule>
    <cfRule type="iconSet" priority="98">
      <iconSet iconSet="3TrafficLights1">
        <cfvo type="percent" val="0"/>
        <cfvo type="percent" val="33"/>
        <cfvo type="percent" val="67"/>
      </iconSet>
    </cfRule>
    <cfRule type="cellIs" priority="99" operator="equal" aboveAverage="0" equalAverage="0" bottom="0" percent="0" rank="0" text="" dxfId="39">
      <formula>"""OK!"""</formula>
    </cfRule>
    <cfRule type="cellIs" priority="100" operator="equal" aboveAverage="0" equalAverage="0" bottom="0" percent="0" rank="0" text="" dxfId="40">
      <formula>"""OK!"""</formula>
    </cfRule>
    <cfRule type="colorScale" priority="101">
      <colorScale>
        <cfvo type="min" val="0"/>
        <cfvo type="max" val="0"/>
        <color rgb="FFFFEF9C"/>
        <color rgb="FF63BE7B"/>
      </colorScale>
    </cfRule>
  </conditionalFormatting>
  <conditionalFormatting sqref="Y11">
    <cfRule type="containsText" priority="102" operator="containsText" aboveAverage="0" equalAverage="0" bottom="0" percent="0" rank="0" text="ERRO" dxfId="41">
      <formula>NOT(ISERROR(SEARCH("ERRO",Y11)))</formula>
    </cfRule>
    <cfRule type="containsText" priority="103" operator="containsText" aboveAverage="0" equalAverage="0" bottom="0" percent="0" rank="0" text="OK!" dxfId="42">
      <formula>NOT(ISERROR(SEARCH("OK!",Y11)))</formula>
    </cfRule>
    <cfRule type="iconSet" priority="104">
      <iconSet iconSet="3TrafficLights1">
        <cfvo type="percent" val="0"/>
        <cfvo type="percent" val="33"/>
        <cfvo type="percent" val="67"/>
      </iconSet>
    </cfRule>
    <cfRule type="cellIs" priority="105" operator="equal" aboveAverage="0" equalAverage="0" bottom="0" percent="0" rank="0" text="" dxfId="43">
      <formula>"""OK!"""</formula>
    </cfRule>
    <cfRule type="cellIs" priority="106" operator="equal" aboveAverage="0" equalAverage="0" bottom="0" percent="0" rank="0" text="" dxfId="44">
      <formula>"""OK!"""</formula>
    </cfRule>
    <cfRule type="colorScale" priority="107">
      <colorScale>
        <cfvo type="min" val="0"/>
        <cfvo type="max" val="0"/>
        <color rgb="FFFFEF9C"/>
        <color rgb="FF63BE7B"/>
      </colorScale>
    </cfRule>
  </conditionalFormatting>
  <conditionalFormatting sqref="Y14 Y17 Y20 Y23 Y26">
    <cfRule type="containsText" priority="108" operator="containsText" aboveAverage="0" equalAverage="0" bottom="0" percent="0" rank="0" text="ERRO" dxfId="45">
      <formula>NOT(ISERROR(SEARCH("ERRO",Y14)))</formula>
    </cfRule>
    <cfRule type="containsText" priority="109" operator="containsText" aboveAverage="0" equalAverage="0" bottom="0" percent="0" rank="0" text="OK!" dxfId="46">
      <formula>NOT(ISERROR(SEARCH("OK!",Y14)))</formula>
    </cfRule>
    <cfRule type="cellIs" priority="110" operator="equal" aboveAverage="0" equalAverage="0" bottom="0" percent="0" rank="0" text="" dxfId="47">
      <formula>"""OK!"""</formula>
    </cfRule>
    <cfRule type="cellIs" priority="111" operator="equal" aboveAverage="0" equalAverage="0" bottom="0" percent="0" rank="0" text="" dxfId="48">
      <formula>"""OK!"""</formula>
    </cfRule>
  </conditionalFormatting>
  <conditionalFormatting sqref="Y14 Y26 Y17 Y20 Y23">
    <cfRule type="iconSet" priority="112">
      <iconSet iconSet="3TrafficLights1">
        <cfvo type="percent" val="0"/>
        <cfvo type="percent" val="33"/>
        <cfvo type="percent" val="67"/>
      </iconSet>
    </cfRule>
    <cfRule type="colorScale" priority="113">
      <colorScale>
        <cfvo type="min" val="0"/>
        <cfvo type="max" val="0"/>
        <color rgb="FFFFEF9C"/>
        <color rgb="FF63BE7B"/>
      </colorScale>
    </cfRule>
  </conditionalFormatting>
  <printOptions headings="false" gridLines="false" gridLinesSet="true" horizontalCentered="true" verticalCentered="true"/>
  <pageMargins left="0.236111111111111" right="0.236111111111111" top="0.747916666666667" bottom="0.748611111111111" header="0.511811023622047" footer="0.315277777777778"/>
  <pageSetup paperSize="9" scale="100" fitToWidth="1" fitToHeight="0" pageOrder="downThenOver" orientation="landscape" blackAndWhite="false" draft="false" cellComments="none" firstPageNumber="36" useFirstPageNumber="true" horizontalDpi="300" verticalDpi="300" copies="1"/>
  <headerFooter differentFirst="false" differentOddEven="false">
    <oddHeader/>
    <oddFooter>&amp;C&amp;P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2F0D9"/>
    <pageSetUpPr fitToPage="false"/>
  </sheetPr>
  <dimension ref="A1:L33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14" activeCellId="0" sqref="H314"/>
    </sheetView>
  </sheetViews>
  <sheetFormatPr defaultColWidth="8.6875" defaultRowHeight="15" zeroHeight="false" outlineLevelRow="0" outlineLevelCol="0"/>
  <cols>
    <col collapsed="false" customWidth="true" hidden="false" outlineLevel="0" max="1" min="1" style="3" width="6.28"/>
    <col collapsed="false" customWidth="true" hidden="false" outlineLevel="0" max="2" min="2" style="0" width="9.29"/>
    <col collapsed="false" customWidth="true" hidden="false" outlineLevel="0" max="3" min="3" style="0" width="29.71"/>
    <col collapsed="false" customWidth="true" hidden="false" outlineLevel="0" max="4" min="4" style="0" width="7.86"/>
    <col collapsed="false" customWidth="true" hidden="false" outlineLevel="0" max="5" min="5" style="0" width="7.15"/>
    <col collapsed="false" customWidth="true" hidden="false" outlineLevel="0" max="6" min="6" style="0" width="9.42"/>
    <col collapsed="false" customWidth="true" hidden="false" outlineLevel="0" max="7" min="7" style="0" width="8.86"/>
    <col collapsed="false" customWidth="true" hidden="false" outlineLevel="0" max="9" min="8" style="0" width="7.15"/>
    <col collapsed="false" customWidth="true" hidden="false" outlineLevel="0" max="10" min="10" style="0" width="12.42"/>
    <col collapsed="false" customWidth="true" hidden="false" outlineLevel="0" max="11" min="11" style="0" width="13.43"/>
    <col collapsed="false" customWidth="true" hidden="false" outlineLevel="0" max="12" min="12" style="0" width="10.71"/>
    <col collapsed="false" customWidth="true" hidden="false" outlineLevel="0" max="81" min="13" style="0" width="8.86"/>
    <col collapsed="false" customWidth="true" hidden="false" outlineLevel="0" max="257" min="257" style="0" width="6.28"/>
    <col collapsed="false" customWidth="true" hidden="false" outlineLevel="0" max="258" min="258" style="0" width="9.29"/>
    <col collapsed="false" customWidth="true" hidden="false" outlineLevel="0" max="259" min="259" style="0" width="29.71"/>
    <col collapsed="false" customWidth="true" hidden="false" outlineLevel="0" max="260" min="260" style="0" width="7.86"/>
    <col collapsed="false" customWidth="true" hidden="false" outlineLevel="0" max="261" min="261" style="0" width="7.15"/>
    <col collapsed="false" customWidth="true" hidden="false" outlineLevel="0" max="262" min="262" style="0" width="9.42"/>
    <col collapsed="false" customWidth="true" hidden="false" outlineLevel="0" max="263" min="263" style="0" width="8.86"/>
    <col collapsed="false" customWidth="true" hidden="false" outlineLevel="0" max="265" min="264" style="0" width="7.15"/>
    <col collapsed="false" customWidth="true" hidden="false" outlineLevel="0" max="266" min="266" style="0" width="12.42"/>
    <col collapsed="false" customWidth="true" hidden="false" outlineLevel="0" max="267" min="267" style="0" width="13.43"/>
    <col collapsed="false" customWidth="true" hidden="false" outlineLevel="0" max="337" min="268" style="0" width="8.86"/>
    <col collapsed="false" customWidth="true" hidden="false" outlineLevel="0" max="513" min="513" style="0" width="6.28"/>
    <col collapsed="false" customWidth="true" hidden="false" outlineLevel="0" max="514" min="514" style="0" width="9.29"/>
    <col collapsed="false" customWidth="true" hidden="false" outlineLevel="0" max="515" min="515" style="0" width="29.71"/>
    <col collapsed="false" customWidth="true" hidden="false" outlineLevel="0" max="516" min="516" style="0" width="7.86"/>
    <col collapsed="false" customWidth="true" hidden="false" outlineLevel="0" max="517" min="517" style="0" width="7.15"/>
    <col collapsed="false" customWidth="true" hidden="false" outlineLevel="0" max="518" min="518" style="0" width="9.42"/>
    <col collapsed="false" customWidth="true" hidden="false" outlineLevel="0" max="519" min="519" style="0" width="8.86"/>
    <col collapsed="false" customWidth="true" hidden="false" outlineLevel="0" max="521" min="520" style="0" width="7.15"/>
    <col collapsed="false" customWidth="true" hidden="false" outlineLevel="0" max="522" min="522" style="0" width="12.42"/>
    <col collapsed="false" customWidth="true" hidden="false" outlineLevel="0" max="523" min="523" style="0" width="13.43"/>
    <col collapsed="false" customWidth="true" hidden="false" outlineLevel="0" max="593" min="524" style="0" width="8.86"/>
    <col collapsed="false" customWidth="true" hidden="false" outlineLevel="0" max="769" min="769" style="0" width="6.28"/>
    <col collapsed="false" customWidth="true" hidden="false" outlineLevel="0" max="770" min="770" style="0" width="9.29"/>
    <col collapsed="false" customWidth="true" hidden="false" outlineLevel="0" max="771" min="771" style="0" width="29.71"/>
    <col collapsed="false" customWidth="true" hidden="false" outlineLevel="0" max="772" min="772" style="0" width="7.86"/>
    <col collapsed="false" customWidth="true" hidden="false" outlineLevel="0" max="773" min="773" style="0" width="7.15"/>
    <col collapsed="false" customWidth="true" hidden="false" outlineLevel="0" max="774" min="774" style="0" width="9.42"/>
    <col collapsed="false" customWidth="true" hidden="false" outlineLevel="0" max="775" min="775" style="0" width="8.86"/>
    <col collapsed="false" customWidth="true" hidden="false" outlineLevel="0" max="777" min="776" style="0" width="7.15"/>
    <col collapsed="false" customWidth="true" hidden="false" outlineLevel="0" max="778" min="778" style="0" width="12.42"/>
    <col collapsed="false" customWidth="true" hidden="false" outlineLevel="0" max="779" min="779" style="0" width="13.43"/>
    <col collapsed="false" customWidth="true" hidden="false" outlineLevel="0" max="849" min="780" style="0" width="8.86"/>
  </cols>
  <sheetData>
    <row r="1" customFormat="false" ht="29.25" hidden="false" customHeight="true" outlineLevel="0" collapsed="false">
      <c r="A1" s="155" t="s">
        <v>245</v>
      </c>
      <c r="B1" s="156" t="n">
        <v>110001</v>
      </c>
      <c r="C1" s="157" t="s">
        <v>76</v>
      </c>
      <c r="D1" s="157"/>
      <c r="E1" s="157"/>
      <c r="F1" s="157"/>
      <c r="G1" s="157"/>
      <c r="H1" s="157"/>
      <c r="I1" s="157"/>
      <c r="J1" s="157"/>
      <c r="L1" s="158"/>
    </row>
    <row r="2" customFormat="false" ht="15.75" hidden="false" customHeight="true" outlineLevel="0" collapsed="false">
      <c r="A2" s="159" t="s">
        <v>246</v>
      </c>
      <c r="B2" s="159"/>
      <c r="C2" s="160" t="s">
        <v>247</v>
      </c>
      <c r="D2" s="160"/>
      <c r="E2" s="160"/>
      <c r="F2" s="160"/>
      <c r="G2" s="161" t="s">
        <v>248</v>
      </c>
      <c r="H2" s="162" t="s">
        <v>77</v>
      </c>
      <c r="I2" s="163" t="s">
        <v>249</v>
      </c>
      <c r="J2" s="163"/>
    </row>
    <row r="3" customFormat="false" ht="15" hidden="false" customHeight="true" outlineLevel="0" collapsed="false">
      <c r="A3" s="164" t="s">
        <v>250</v>
      </c>
      <c r="B3" s="165" t="s">
        <v>251</v>
      </c>
      <c r="C3" s="165" t="s">
        <v>252</v>
      </c>
      <c r="D3" s="166" t="s">
        <v>253</v>
      </c>
      <c r="E3" s="167" t="s">
        <v>254</v>
      </c>
      <c r="F3" s="167"/>
      <c r="G3" s="167"/>
      <c r="H3" s="168" t="s">
        <v>255</v>
      </c>
      <c r="I3" s="168"/>
      <c r="J3" s="168"/>
    </row>
    <row r="4" customFormat="false" ht="15" hidden="false" customHeight="false" outlineLevel="0" collapsed="false">
      <c r="A4" s="164"/>
      <c r="B4" s="165"/>
      <c r="C4" s="165"/>
      <c r="D4" s="166"/>
      <c r="E4" s="169" t="s">
        <v>256</v>
      </c>
      <c r="F4" s="169" t="s">
        <v>257</v>
      </c>
      <c r="G4" s="169" t="s">
        <v>258</v>
      </c>
      <c r="H4" s="169" t="s">
        <v>257</v>
      </c>
      <c r="I4" s="169" t="s">
        <v>258</v>
      </c>
      <c r="J4" s="170" t="s">
        <v>259</v>
      </c>
    </row>
    <row r="5" customFormat="false" ht="15" hidden="false" customHeight="false" outlineLevel="0" collapsed="false">
      <c r="A5" s="171"/>
      <c r="B5" s="172"/>
      <c r="C5" s="173"/>
      <c r="D5" s="174"/>
      <c r="E5" s="175"/>
      <c r="F5" s="175"/>
      <c r="G5" s="175"/>
      <c r="H5" s="174"/>
      <c r="I5" s="174"/>
      <c r="J5" s="176"/>
    </row>
    <row r="6" customFormat="false" ht="15" hidden="false" customHeight="false" outlineLevel="0" collapsed="false">
      <c r="A6" s="177" t="s">
        <v>260</v>
      </c>
      <c r="B6" s="177"/>
      <c r="C6" s="177"/>
      <c r="D6" s="177"/>
      <c r="E6" s="177"/>
      <c r="F6" s="177"/>
      <c r="G6" s="177"/>
      <c r="H6" s="177"/>
      <c r="I6" s="177"/>
      <c r="J6" s="178" t="n">
        <f aca="false">SUM(J4:J5)</f>
        <v>0</v>
      </c>
    </row>
    <row r="7" customFormat="false" ht="22.5" hidden="false" customHeight="true" outlineLevel="0" collapsed="false">
      <c r="A7" s="179" t="s">
        <v>250</v>
      </c>
      <c r="B7" s="180" t="s">
        <v>251</v>
      </c>
      <c r="C7" s="181" t="s">
        <v>261</v>
      </c>
      <c r="D7" s="181" t="s">
        <v>262</v>
      </c>
      <c r="E7" s="181" t="s">
        <v>28</v>
      </c>
      <c r="F7" s="182" t="s">
        <v>263</v>
      </c>
      <c r="G7" s="182" t="s">
        <v>264</v>
      </c>
      <c r="H7" s="183" t="s">
        <v>265</v>
      </c>
      <c r="I7" s="183"/>
      <c r="J7" s="184" t="s">
        <v>266</v>
      </c>
    </row>
    <row r="8" customFormat="false" ht="15" hidden="false" customHeight="false" outlineLevel="0" collapsed="false">
      <c r="A8" s="185"/>
      <c r="B8" s="172"/>
      <c r="C8" s="173"/>
      <c r="D8" s="186"/>
      <c r="E8" s="187"/>
      <c r="F8" s="188"/>
      <c r="G8" s="189"/>
      <c r="H8" s="188"/>
      <c r="I8" s="188"/>
      <c r="J8" s="190"/>
    </row>
    <row r="9" customFormat="false" ht="15" hidden="false" customHeight="false" outlineLevel="0" collapsed="false">
      <c r="A9" s="177" t="s">
        <v>267</v>
      </c>
      <c r="B9" s="177"/>
      <c r="C9" s="177"/>
      <c r="D9" s="177"/>
      <c r="E9" s="177"/>
      <c r="F9" s="177"/>
      <c r="G9" s="177"/>
      <c r="H9" s="177"/>
      <c r="I9" s="177"/>
      <c r="J9" s="191" t="n">
        <f aca="false">SUM(J7:J8)</f>
        <v>0</v>
      </c>
      <c r="L9" s="192"/>
    </row>
    <row r="10" customFormat="false" ht="15" hidden="false" customHeight="false" outlineLevel="0" collapsed="false">
      <c r="A10" s="193" t="s">
        <v>268</v>
      </c>
      <c r="B10" s="193"/>
      <c r="C10" s="193"/>
      <c r="D10" s="193"/>
      <c r="E10" s="193"/>
      <c r="F10" s="193"/>
      <c r="G10" s="193"/>
      <c r="H10" s="193"/>
      <c r="I10" s="194" t="n">
        <v>0.05</v>
      </c>
      <c r="J10" s="195" t="n">
        <f aca="false">ROUND(J9*I10,2)</f>
        <v>0</v>
      </c>
    </row>
    <row r="11" customFormat="false" ht="15" hidden="false" customHeight="false" outlineLevel="0" collapsed="false">
      <c r="A11" s="196" t="s">
        <v>269</v>
      </c>
      <c r="B11" s="196"/>
      <c r="C11" s="196"/>
      <c r="D11" s="196"/>
      <c r="E11" s="196"/>
      <c r="F11" s="196"/>
      <c r="G11" s="196"/>
      <c r="H11" s="196"/>
      <c r="I11" s="196"/>
      <c r="J11" s="197" t="n">
        <v>1</v>
      </c>
    </row>
    <row r="12" customFormat="false" ht="15" hidden="false" customHeight="false" outlineLevel="0" collapsed="false">
      <c r="A12" s="177" t="s">
        <v>270</v>
      </c>
      <c r="B12" s="177"/>
      <c r="C12" s="177"/>
      <c r="D12" s="177"/>
      <c r="E12" s="177"/>
      <c r="F12" s="177"/>
      <c r="G12" s="177"/>
      <c r="H12" s="177"/>
      <c r="I12" s="177"/>
      <c r="J12" s="178" t="n">
        <f aca="false">ROUND((J6+J9+J10)/J11,2)</f>
        <v>0</v>
      </c>
    </row>
    <row r="13" customFormat="false" ht="15" hidden="false" customHeight="false" outlineLevel="0" collapsed="false">
      <c r="A13" s="179" t="s">
        <v>250</v>
      </c>
      <c r="B13" s="180" t="s">
        <v>251</v>
      </c>
      <c r="C13" s="181" t="s">
        <v>271</v>
      </c>
      <c r="D13" s="181" t="s">
        <v>262</v>
      </c>
      <c r="E13" s="181" t="s">
        <v>272</v>
      </c>
      <c r="F13" s="181"/>
      <c r="G13" s="181"/>
      <c r="H13" s="181" t="s">
        <v>273</v>
      </c>
      <c r="I13" s="181"/>
      <c r="J13" s="198" t="s">
        <v>259</v>
      </c>
    </row>
    <row r="14" customFormat="false" ht="56.25" hidden="false" customHeight="false" outlineLevel="0" collapsed="false">
      <c r="A14" s="185" t="s">
        <v>274</v>
      </c>
      <c r="B14" s="172" t="n">
        <v>37741</v>
      </c>
      <c r="C14" s="173" t="s">
        <v>275</v>
      </c>
      <c r="D14" s="186" t="s">
        <v>276</v>
      </c>
      <c r="E14" s="199" t="n">
        <v>0.0005</v>
      </c>
      <c r="F14" s="199"/>
      <c r="G14" s="199"/>
      <c r="H14" s="188"/>
      <c r="I14" s="188"/>
      <c r="J14" s="190" t="n">
        <f aca="false">TRUNC(H14*E14,2)</f>
        <v>0</v>
      </c>
    </row>
    <row r="15" customFormat="false" ht="15" hidden="false" customHeight="false" outlineLevel="0" collapsed="false">
      <c r="A15" s="177" t="s">
        <v>277</v>
      </c>
      <c r="B15" s="177"/>
      <c r="C15" s="177"/>
      <c r="D15" s="177"/>
      <c r="E15" s="177"/>
      <c r="F15" s="177"/>
      <c r="G15" s="177"/>
      <c r="H15" s="177"/>
      <c r="I15" s="177"/>
      <c r="J15" s="178" t="n">
        <f aca="false">SUM(J13:J14)</f>
        <v>0</v>
      </c>
    </row>
    <row r="16" customFormat="false" ht="15" hidden="false" customHeight="false" outlineLevel="0" collapsed="false">
      <c r="A16" s="179" t="s">
        <v>250</v>
      </c>
      <c r="B16" s="180" t="s">
        <v>251</v>
      </c>
      <c r="C16" s="181" t="s">
        <v>278</v>
      </c>
      <c r="D16" s="181" t="s">
        <v>262</v>
      </c>
      <c r="E16" s="181" t="s">
        <v>272</v>
      </c>
      <c r="F16" s="181"/>
      <c r="G16" s="181"/>
      <c r="H16" s="181" t="s">
        <v>273</v>
      </c>
      <c r="I16" s="181"/>
      <c r="J16" s="198" t="s">
        <v>259</v>
      </c>
    </row>
    <row r="17" customFormat="false" ht="15" hidden="false" customHeight="false" outlineLevel="0" collapsed="false">
      <c r="A17" s="185" t="s">
        <v>47</v>
      </c>
      <c r="B17" s="200" t="n">
        <v>7010100210</v>
      </c>
      <c r="C17" s="173" t="s">
        <v>49</v>
      </c>
      <c r="D17" s="186" t="s">
        <v>50</v>
      </c>
      <c r="E17" s="199" t="n">
        <f aca="false">1*2/30</f>
        <v>0.0666666666666667</v>
      </c>
      <c r="F17" s="199"/>
      <c r="G17" s="199"/>
      <c r="H17" s="188"/>
      <c r="I17" s="188"/>
      <c r="J17" s="190" t="n">
        <f aca="false">ROUND(H17*E17,2)</f>
        <v>0</v>
      </c>
    </row>
    <row r="18" customFormat="false" ht="90" hidden="false" customHeight="false" outlineLevel="0" collapsed="false">
      <c r="A18" s="171" t="s">
        <v>279</v>
      </c>
      <c r="B18" s="201" t="s">
        <v>280</v>
      </c>
      <c r="C18" s="202" t="s">
        <v>281</v>
      </c>
      <c r="D18" s="203" t="s">
        <v>65</v>
      </c>
      <c r="E18" s="204" t="n">
        <v>8</v>
      </c>
      <c r="F18" s="204"/>
      <c r="G18" s="204"/>
      <c r="H18" s="205"/>
      <c r="I18" s="205"/>
      <c r="J18" s="206" t="n">
        <f aca="false">ROUND(H18*E18,2)</f>
        <v>0</v>
      </c>
      <c r="L18" s="207"/>
    </row>
    <row r="19" customFormat="false" ht="15" hidden="false" customHeight="false" outlineLevel="0" collapsed="false">
      <c r="A19" s="177" t="s">
        <v>282</v>
      </c>
      <c r="B19" s="177"/>
      <c r="C19" s="177"/>
      <c r="D19" s="177"/>
      <c r="E19" s="177"/>
      <c r="F19" s="177"/>
      <c r="G19" s="177"/>
      <c r="H19" s="177"/>
      <c r="I19" s="177"/>
      <c r="J19" s="178" t="n">
        <f aca="false">SUM(J16:J18)</f>
        <v>0</v>
      </c>
    </row>
    <row r="20" customFormat="false" ht="15" hidden="false" customHeight="false" outlineLevel="0" collapsed="false">
      <c r="A20" s="179" t="s">
        <v>250</v>
      </c>
      <c r="B20" s="180" t="s">
        <v>251</v>
      </c>
      <c r="C20" s="181" t="s">
        <v>283</v>
      </c>
      <c r="D20" s="181" t="s">
        <v>262</v>
      </c>
      <c r="E20" s="181" t="s">
        <v>272</v>
      </c>
      <c r="F20" s="181"/>
      <c r="G20" s="181"/>
      <c r="H20" s="181" t="s">
        <v>273</v>
      </c>
      <c r="I20" s="181"/>
      <c r="J20" s="198" t="s">
        <v>259</v>
      </c>
    </row>
    <row r="21" customFormat="false" ht="15" hidden="false" customHeight="false" outlineLevel="0" collapsed="false">
      <c r="A21" s="208"/>
      <c r="B21" s="209"/>
      <c r="C21" s="210"/>
      <c r="D21" s="211"/>
      <c r="E21" s="212"/>
      <c r="F21" s="212"/>
      <c r="G21" s="212"/>
      <c r="H21" s="213"/>
      <c r="I21" s="213"/>
      <c r="J21" s="214" t="n">
        <f aca="false">ROUND(H21*E21,2)</f>
        <v>0</v>
      </c>
    </row>
    <row r="22" customFormat="false" ht="15" hidden="false" customHeight="false" outlineLevel="0" collapsed="false">
      <c r="A22" s="177" t="s">
        <v>284</v>
      </c>
      <c r="B22" s="177"/>
      <c r="C22" s="177"/>
      <c r="D22" s="177"/>
      <c r="E22" s="177"/>
      <c r="F22" s="177"/>
      <c r="G22" s="177"/>
      <c r="H22" s="177"/>
      <c r="I22" s="177"/>
      <c r="J22" s="178" t="n">
        <f aca="false">SUM(J20:J21)</f>
        <v>0</v>
      </c>
    </row>
    <row r="23" customFormat="false" ht="15" hidden="false" customHeight="true" outlineLevel="0" collapsed="false">
      <c r="A23" s="215" t="s">
        <v>250</v>
      </c>
      <c r="B23" s="216" t="s">
        <v>251</v>
      </c>
      <c r="C23" s="216" t="s">
        <v>207</v>
      </c>
      <c r="D23" s="181" t="s">
        <v>285</v>
      </c>
      <c r="E23" s="181"/>
      <c r="F23" s="181" t="s">
        <v>286</v>
      </c>
      <c r="G23" s="181"/>
      <c r="H23" s="181" t="s">
        <v>273</v>
      </c>
      <c r="I23" s="181"/>
      <c r="J23" s="198" t="s">
        <v>259</v>
      </c>
    </row>
    <row r="24" customFormat="false" ht="15" hidden="false" customHeight="false" outlineLevel="0" collapsed="false">
      <c r="A24" s="215"/>
      <c r="B24" s="216"/>
      <c r="C24" s="216"/>
      <c r="D24" s="217" t="s">
        <v>287</v>
      </c>
      <c r="E24" s="217" t="s">
        <v>288</v>
      </c>
      <c r="F24" s="181"/>
      <c r="G24" s="181"/>
      <c r="H24" s="181"/>
      <c r="I24" s="181"/>
      <c r="J24" s="198"/>
    </row>
    <row r="25" customFormat="false" ht="15" hidden="false" customHeight="false" outlineLevel="0" collapsed="false">
      <c r="A25" s="208"/>
      <c r="B25" s="218"/>
      <c r="C25" s="219"/>
      <c r="D25" s="220"/>
      <c r="E25" s="220"/>
      <c r="F25" s="221"/>
      <c r="G25" s="221"/>
      <c r="H25" s="222"/>
      <c r="I25" s="222"/>
      <c r="J25" s="214" t="n">
        <f aca="false">ROUND(H25*F25,2)</f>
        <v>0</v>
      </c>
    </row>
    <row r="26" customFormat="false" ht="15.75" hidden="false" customHeight="false" outlineLevel="0" collapsed="false">
      <c r="A26" s="177" t="s">
        <v>289</v>
      </c>
      <c r="B26" s="177"/>
      <c r="C26" s="177"/>
      <c r="D26" s="177"/>
      <c r="E26" s="177"/>
      <c r="F26" s="177"/>
      <c r="G26" s="177"/>
      <c r="H26" s="177"/>
      <c r="I26" s="177"/>
      <c r="J26" s="178" t="n">
        <f aca="false">SUM(J24:J25)</f>
        <v>0</v>
      </c>
    </row>
    <row r="27" customFormat="false" ht="15.75" hidden="false" customHeight="false" outlineLevel="0" collapsed="false">
      <c r="A27" s="223" t="s">
        <v>290</v>
      </c>
      <c r="B27" s="223"/>
      <c r="C27" s="223"/>
      <c r="D27" s="223"/>
      <c r="E27" s="223"/>
      <c r="F27" s="223"/>
      <c r="G27" s="223"/>
      <c r="H27" s="223"/>
      <c r="I27" s="223"/>
      <c r="J27" s="224" t="n">
        <f aca="false">J12+J15+J19+J26+J22</f>
        <v>0</v>
      </c>
    </row>
    <row r="28" customFormat="false" ht="15" hidden="false" customHeight="true" outlineLevel="0" collapsed="false">
      <c r="A28" s="155" t="s">
        <v>245</v>
      </c>
      <c r="B28" s="156" t="n">
        <v>210001</v>
      </c>
      <c r="C28" s="157" t="s">
        <v>94</v>
      </c>
      <c r="D28" s="157"/>
      <c r="E28" s="157"/>
      <c r="F28" s="157"/>
      <c r="G28" s="157"/>
      <c r="H28" s="157"/>
      <c r="I28" s="157"/>
      <c r="J28" s="157"/>
      <c r="L28" s="158"/>
    </row>
    <row r="29" customFormat="false" ht="15.75" hidden="false" customHeight="true" outlineLevel="0" collapsed="false">
      <c r="A29" s="159" t="s">
        <v>246</v>
      </c>
      <c r="B29" s="159"/>
      <c r="C29" s="160" t="s">
        <v>291</v>
      </c>
      <c r="D29" s="160"/>
      <c r="E29" s="160"/>
      <c r="F29" s="160"/>
      <c r="G29" s="161" t="s">
        <v>248</v>
      </c>
      <c r="H29" s="162" t="s">
        <v>95</v>
      </c>
      <c r="I29" s="163" t="s">
        <v>249</v>
      </c>
      <c r="J29" s="163"/>
    </row>
    <row r="30" customFormat="false" ht="15" hidden="false" customHeight="true" outlineLevel="0" collapsed="false">
      <c r="A30" s="164" t="s">
        <v>250</v>
      </c>
      <c r="B30" s="165" t="s">
        <v>251</v>
      </c>
      <c r="C30" s="165" t="s">
        <v>252</v>
      </c>
      <c r="D30" s="166" t="s">
        <v>253</v>
      </c>
      <c r="E30" s="167" t="s">
        <v>254</v>
      </c>
      <c r="F30" s="167"/>
      <c r="G30" s="167"/>
      <c r="H30" s="168" t="s">
        <v>255</v>
      </c>
      <c r="I30" s="168"/>
      <c r="J30" s="168"/>
    </row>
    <row r="31" customFormat="false" ht="15" hidden="false" customHeight="false" outlineLevel="0" collapsed="false">
      <c r="A31" s="164"/>
      <c r="B31" s="165"/>
      <c r="C31" s="165"/>
      <c r="D31" s="166"/>
      <c r="E31" s="169" t="s">
        <v>256</v>
      </c>
      <c r="F31" s="169" t="s">
        <v>257</v>
      </c>
      <c r="G31" s="169" t="s">
        <v>258</v>
      </c>
      <c r="H31" s="169" t="s">
        <v>257</v>
      </c>
      <c r="I31" s="169" t="s">
        <v>258</v>
      </c>
      <c r="J31" s="170" t="s">
        <v>259</v>
      </c>
    </row>
    <row r="32" customFormat="false" ht="15" hidden="false" customHeight="false" outlineLevel="0" collapsed="false">
      <c r="A32" s="171"/>
      <c r="B32" s="172"/>
      <c r="C32" s="173"/>
      <c r="D32" s="174"/>
      <c r="E32" s="175"/>
      <c r="F32" s="175"/>
      <c r="G32" s="175"/>
      <c r="H32" s="174"/>
      <c r="I32" s="174"/>
      <c r="J32" s="176"/>
    </row>
    <row r="33" customFormat="false" ht="15" hidden="false" customHeight="false" outlineLevel="0" collapsed="false">
      <c r="A33" s="177" t="s">
        <v>260</v>
      </c>
      <c r="B33" s="177"/>
      <c r="C33" s="177"/>
      <c r="D33" s="177"/>
      <c r="E33" s="177"/>
      <c r="F33" s="177"/>
      <c r="G33" s="177"/>
      <c r="H33" s="177"/>
      <c r="I33" s="177"/>
      <c r="J33" s="178" t="n">
        <f aca="false">SUM(J31:J32)</f>
        <v>0</v>
      </c>
    </row>
    <row r="34" customFormat="false" ht="22.5" hidden="false" customHeight="true" outlineLevel="0" collapsed="false">
      <c r="A34" s="179" t="s">
        <v>250</v>
      </c>
      <c r="B34" s="180" t="s">
        <v>251</v>
      </c>
      <c r="C34" s="181" t="s">
        <v>261</v>
      </c>
      <c r="D34" s="181" t="s">
        <v>262</v>
      </c>
      <c r="E34" s="181" t="s">
        <v>28</v>
      </c>
      <c r="F34" s="182" t="s">
        <v>263</v>
      </c>
      <c r="G34" s="182" t="s">
        <v>264</v>
      </c>
      <c r="H34" s="183" t="s">
        <v>265</v>
      </c>
      <c r="I34" s="183"/>
      <c r="J34" s="184" t="s">
        <v>266</v>
      </c>
    </row>
    <row r="35" customFormat="false" ht="15" hidden="false" customHeight="false" outlineLevel="0" collapsed="false">
      <c r="A35" s="185" t="s">
        <v>98</v>
      </c>
      <c r="B35" s="172" t="s">
        <v>292</v>
      </c>
      <c r="C35" s="173" t="s">
        <v>293</v>
      </c>
      <c r="D35" s="186" t="s">
        <v>294</v>
      </c>
      <c r="E35" s="225" t="n">
        <f aca="false">8*8/220</f>
        <v>0.290909090909091</v>
      </c>
      <c r="F35" s="188"/>
      <c r="G35" s="189"/>
      <c r="H35" s="188" t="n">
        <f aca="false">F35*(1+G35)</f>
        <v>0</v>
      </c>
      <c r="I35" s="188"/>
      <c r="J35" s="190" t="n">
        <f aca="false">TRUNC(H35*E35,2)</f>
        <v>0</v>
      </c>
    </row>
    <row r="36" customFormat="false" ht="15" hidden="false" customHeight="false" outlineLevel="0" collapsed="false">
      <c r="A36" s="177" t="s">
        <v>267</v>
      </c>
      <c r="B36" s="177"/>
      <c r="C36" s="177"/>
      <c r="D36" s="177"/>
      <c r="E36" s="177"/>
      <c r="F36" s="177"/>
      <c r="G36" s="177"/>
      <c r="H36" s="177"/>
      <c r="I36" s="177"/>
      <c r="J36" s="191" t="n">
        <f aca="false">SUM(J34:J35)</f>
        <v>0</v>
      </c>
      <c r="L36" s="192"/>
    </row>
    <row r="37" customFormat="false" ht="15" hidden="false" customHeight="false" outlineLevel="0" collapsed="false">
      <c r="A37" s="193" t="s">
        <v>268</v>
      </c>
      <c r="B37" s="193"/>
      <c r="C37" s="193"/>
      <c r="D37" s="193"/>
      <c r="E37" s="193"/>
      <c r="F37" s="193"/>
      <c r="G37" s="193"/>
      <c r="H37" s="193"/>
      <c r="I37" s="194" t="n">
        <v>0.05</v>
      </c>
      <c r="J37" s="195" t="n">
        <f aca="false">ROUND(J36*I37,2)</f>
        <v>0</v>
      </c>
    </row>
    <row r="38" customFormat="false" ht="15" hidden="false" customHeight="false" outlineLevel="0" collapsed="false">
      <c r="A38" s="196" t="s">
        <v>269</v>
      </c>
      <c r="B38" s="196"/>
      <c r="C38" s="196"/>
      <c r="D38" s="196"/>
      <c r="E38" s="196"/>
      <c r="F38" s="196"/>
      <c r="G38" s="196"/>
      <c r="H38" s="196"/>
      <c r="I38" s="196"/>
      <c r="J38" s="197" t="n">
        <v>1</v>
      </c>
    </row>
    <row r="39" customFormat="false" ht="15" hidden="false" customHeight="false" outlineLevel="0" collapsed="false">
      <c r="A39" s="177" t="s">
        <v>270</v>
      </c>
      <c r="B39" s="177"/>
      <c r="C39" s="177"/>
      <c r="D39" s="177"/>
      <c r="E39" s="177"/>
      <c r="F39" s="177"/>
      <c r="G39" s="177"/>
      <c r="H39" s="177"/>
      <c r="I39" s="177"/>
      <c r="J39" s="178" t="n">
        <f aca="false">ROUND((J33+J36+J37)/J38,2)</f>
        <v>0</v>
      </c>
    </row>
    <row r="40" customFormat="false" ht="15" hidden="false" customHeight="false" outlineLevel="0" collapsed="false">
      <c r="A40" s="179" t="s">
        <v>250</v>
      </c>
      <c r="B40" s="180" t="s">
        <v>251</v>
      </c>
      <c r="C40" s="181" t="s">
        <v>271</v>
      </c>
      <c r="D40" s="181" t="s">
        <v>262</v>
      </c>
      <c r="E40" s="181" t="s">
        <v>272</v>
      </c>
      <c r="F40" s="181"/>
      <c r="G40" s="181"/>
      <c r="H40" s="181" t="s">
        <v>273</v>
      </c>
      <c r="I40" s="181"/>
      <c r="J40" s="198" t="s">
        <v>259</v>
      </c>
    </row>
    <row r="41" customFormat="false" ht="15" hidden="false" customHeight="false" outlineLevel="0" collapsed="false">
      <c r="A41" s="185"/>
      <c r="B41" s="172"/>
      <c r="C41" s="173"/>
      <c r="D41" s="186"/>
      <c r="E41" s="199"/>
      <c r="F41" s="199"/>
      <c r="G41" s="199"/>
      <c r="H41" s="188"/>
      <c r="I41" s="188"/>
      <c r="J41" s="190"/>
    </row>
    <row r="42" customFormat="false" ht="15" hidden="false" customHeight="false" outlineLevel="0" collapsed="false">
      <c r="A42" s="177" t="s">
        <v>277</v>
      </c>
      <c r="B42" s="177"/>
      <c r="C42" s="177"/>
      <c r="D42" s="177"/>
      <c r="E42" s="177"/>
      <c r="F42" s="177"/>
      <c r="G42" s="177"/>
      <c r="H42" s="177"/>
      <c r="I42" s="177"/>
      <c r="J42" s="178" t="n">
        <f aca="false">SUM(J40:J41)</f>
        <v>0</v>
      </c>
    </row>
    <row r="43" customFormat="false" ht="15" hidden="false" customHeight="false" outlineLevel="0" collapsed="false">
      <c r="A43" s="179" t="s">
        <v>250</v>
      </c>
      <c r="B43" s="180" t="s">
        <v>251</v>
      </c>
      <c r="C43" s="181" t="s">
        <v>278</v>
      </c>
      <c r="D43" s="181" t="s">
        <v>262</v>
      </c>
      <c r="E43" s="181" t="s">
        <v>272</v>
      </c>
      <c r="F43" s="181"/>
      <c r="G43" s="181"/>
      <c r="H43" s="181" t="s">
        <v>273</v>
      </c>
      <c r="I43" s="181"/>
      <c r="J43" s="198" t="s">
        <v>259</v>
      </c>
    </row>
    <row r="44" customFormat="false" ht="15" hidden="false" customHeight="false" outlineLevel="0" collapsed="false">
      <c r="A44" s="185"/>
      <c r="B44" s="200"/>
      <c r="C44" s="173"/>
      <c r="D44" s="186"/>
      <c r="E44" s="199"/>
      <c r="F44" s="199"/>
      <c r="G44" s="199"/>
      <c r="H44" s="188"/>
      <c r="I44" s="188"/>
      <c r="J44" s="190"/>
    </row>
    <row r="45" customFormat="false" ht="15" hidden="false" customHeight="false" outlineLevel="0" collapsed="false">
      <c r="A45" s="177" t="s">
        <v>282</v>
      </c>
      <c r="B45" s="177"/>
      <c r="C45" s="177"/>
      <c r="D45" s="177"/>
      <c r="E45" s="177"/>
      <c r="F45" s="177"/>
      <c r="G45" s="177"/>
      <c r="H45" s="177"/>
      <c r="I45" s="177"/>
      <c r="J45" s="178" t="n">
        <f aca="false">SUM(J43:J44)</f>
        <v>0</v>
      </c>
    </row>
    <row r="46" customFormat="false" ht="15" hidden="false" customHeight="false" outlineLevel="0" collapsed="false">
      <c r="A46" s="179" t="s">
        <v>250</v>
      </c>
      <c r="B46" s="180" t="s">
        <v>251</v>
      </c>
      <c r="C46" s="181" t="s">
        <v>283</v>
      </c>
      <c r="D46" s="181" t="s">
        <v>262</v>
      </c>
      <c r="E46" s="181" t="s">
        <v>272</v>
      </c>
      <c r="F46" s="181"/>
      <c r="G46" s="181"/>
      <c r="H46" s="181" t="s">
        <v>273</v>
      </c>
      <c r="I46" s="181"/>
      <c r="J46" s="198" t="s">
        <v>259</v>
      </c>
    </row>
    <row r="47" customFormat="false" ht="15" hidden="false" customHeight="false" outlineLevel="0" collapsed="false">
      <c r="A47" s="208"/>
      <c r="B47" s="209"/>
      <c r="C47" s="210"/>
      <c r="D47" s="211"/>
      <c r="E47" s="212"/>
      <c r="F47" s="212"/>
      <c r="G47" s="212"/>
      <c r="H47" s="213"/>
      <c r="I47" s="213"/>
      <c r="J47" s="214" t="n">
        <f aca="false">ROUND(H47*E47,2)</f>
        <v>0</v>
      </c>
    </row>
    <row r="48" customFormat="false" ht="15" hidden="false" customHeight="false" outlineLevel="0" collapsed="false">
      <c r="A48" s="177" t="s">
        <v>284</v>
      </c>
      <c r="B48" s="177"/>
      <c r="C48" s="177"/>
      <c r="D48" s="177"/>
      <c r="E48" s="177"/>
      <c r="F48" s="177"/>
      <c r="G48" s="177"/>
      <c r="H48" s="177"/>
      <c r="I48" s="177"/>
      <c r="J48" s="178" t="n">
        <f aca="false">SUM(J46:J47)</f>
        <v>0</v>
      </c>
    </row>
    <row r="49" customFormat="false" ht="15" hidden="false" customHeight="true" outlineLevel="0" collapsed="false">
      <c r="A49" s="215" t="s">
        <v>250</v>
      </c>
      <c r="B49" s="216" t="s">
        <v>251</v>
      </c>
      <c r="C49" s="216" t="s">
        <v>207</v>
      </c>
      <c r="D49" s="181" t="s">
        <v>285</v>
      </c>
      <c r="E49" s="181"/>
      <c r="F49" s="181" t="s">
        <v>286</v>
      </c>
      <c r="G49" s="181"/>
      <c r="H49" s="181" t="s">
        <v>273</v>
      </c>
      <c r="I49" s="181"/>
      <c r="J49" s="198" t="s">
        <v>259</v>
      </c>
    </row>
    <row r="50" customFormat="false" ht="15" hidden="false" customHeight="false" outlineLevel="0" collapsed="false">
      <c r="A50" s="215"/>
      <c r="B50" s="216"/>
      <c r="C50" s="216"/>
      <c r="D50" s="217" t="s">
        <v>287</v>
      </c>
      <c r="E50" s="217" t="s">
        <v>288</v>
      </c>
      <c r="F50" s="181"/>
      <c r="G50" s="181"/>
      <c r="H50" s="181"/>
      <c r="I50" s="181"/>
      <c r="J50" s="198"/>
    </row>
    <row r="51" customFormat="false" ht="15" hidden="false" customHeight="false" outlineLevel="0" collapsed="false">
      <c r="A51" s="208"/>
      <c r="B51" s="218"/>
      <c r="C51" s="219"/>
      <c r="D51" s="220"/>
      <c r="E51" s="220"/>
      <c r="F51" s="221"/>
      <c r="G51" s="221"/>
      <c r="H51" s="222"/>
      <c r="I51" s="222"/>
      <c r="J51" s="214" t="n">
        <f aca="false">ROUND(H51*F51,2)</f>
        <v>0</v>
      </c>
    </row>
    <row r="52" customFormat="false" ht="15.75" hidden="false" customHeight="false" outlineLevel="0" collapsed="false">
      <c r="A52" s="177" t="s">
        <v>289</v>
      </c>
      <c r="B52" s="177"/>
      <c r="C52" s="177"/>
      <c r="D52" s="177"/>
      <c r="E52" s="177"/>
      <c r="F52" s="177"/>
      <c r="G52" s="177"/>
      <c r="H52" s="177"/>
      <c r="I52" s="177"/>
      <c r="J52" s="178" t="n">
        <f aca="false">SUM(J50:J51)</f>
        <v>0</v>
      </c>
    </row>
    <row r="53" customFormat="false" ht="15.75" hidden="false" customHeight="false" outlineLevel="0" collapsed="false">
      <c r="A53" s="223" t="s">
        <v>290</v>
      </c>
      <c r="B53" s="223"/>
      <c r="C53" s="223"/>
      <c r="D53" s="223"/>
      <c r="E53" s="223"/>
      <c r="F53" s="223"/>
      <c r="G53" s="223"/>
      <c r="H53" s="223"/>
      <c r="I53" s="223"/>
      <c r="J53" s="224" t="n">
        <f aca="false">J39+J42+J45+J52+J48</f>
        <v>0</v>
      </c>
    </row>
    <row r="54" customFormat="false" ht="15" hidden="false" customHeight="true" outlineLevel="0" collapsed="false">
      <c r="A54" s="155" t="s">
        <v>245</v>
      </c>
      <c r="B54" s="156" t="n">
        <v>210002</v>
      </c>
      <c r="C54" s="157" t="s">
        <v>97</v>
      </c>
      <c r="D54" s="157"/>
      <c r="E54" s="157"/>
      <c r="F54" s="157"/>
      <c r="G54" s="157"/>
      <c r="H54" s="157"/>
      <c r="I54" s="157"/>
      <c r="J54" s="157"/>
      <c r="L54" s="158"/>
    </row>
    <row r="55" customFormat="false" ht="15.75" hidden="false" customHeight="true" outlineLevel="0" collapsed="false">
      <c r="A55" s="159" t="s">
        <v>246</v>
      </c>
      <c r="B55" s="159"/>
      <c r="C55" s="160" t="s">
        <v>291</v>
      </c>
      <c r="D55" s="160"/>
      <c r="E55" s="160"/>
      <c r="F55" s="160"/>
      <c r="G55" s="161" t="s">
        <v>248</v>
      </c>
      <c r="H55" s="162" t="s">
        <v>65</v>
      </c>
      <c r="I55" s="163" t="s">
        <v>249</v>
      </c>
      <c r="J55" s="163"/>
    </row>
    <row r="56" customFormat="false" ht="15" hidden="false" customHeight="true" outlineLevel="0" collapsed="false">
      <c r="A56" s="164" t="s">
        <v>250</v>
      </c>
      <c r="B56" s="165" t="s">
        <v>251</v>
      </c>
      <c r="C56" s="165" t="s">
        <v>252</v>
      </c>
      <c r="D56" s="166" t="s">
        <v>253</v>
      </c>
      <c r="E56" s="167" t="s">
        <v>254</v>
      </c>
      <c r="F56" s="167"/>
      <c r="G56" s="167"/>
      <c r="H56" s="168" t="s">
        <v>255</v>
      </c>
      <c r="I56" s="168"/>
      <c r="J56" s="168"/>
    </row>
    <row r="57" customFormat="false" ht="15" hidden="false" customHeight="false" outlineLevel="0" collapsed="false">
      <c r="A57" s="164"/>
      <c r="B57" s="165"/>
      <c r="C57" s="165"/>
      <c r="D57" s="166"/>
      <c r="E57" s="169" t="s">
        <v>256</v>
      </c>
      <c r="F57" s="169" t="s">
        <v>257</v>
      </c>
      <c r="G57" s="169" t="s">
        <v>258</v>
      </c>
      <c r="H57" s="169" t="s">
        <v>257</v>
      </c>
      <c r="I57" s="169" t="s">
        <v>258</v>
      </c>
      <c r="J57" s="170" t="s">
        <v>259</v>
      </c>
    </row>
    <row r="58" customFormat="false" ht="45" hidden="false" customHeight="false" outlineLevel="0" collapsed="false">
      <c r="A58" s="185" t="s">
        <v>98</v>
      </c>
      <c r="B58" s="172" t="s">
        <v>295</v>
      </c>
      <c r="C58" s="173" t="s">
        <v>296</v>
      </c>
      <c r="D58" s="174"/>
      <c r="E58" s="175" t="n">
        <v>1</v>
      </c>
      <c r="F58" s="175" t="n">
        <v>0.8</v>
      </c>
      <c r="G58" s="175" t="n">
        <v>0.2</v>
      </c>
      <c r="H58" s="174"/>
      <c r="I58" s="174"/>
      <c r="J58" s="176" t="n">
        <f aca="false">TRUNC(E58*((F58*H58)+(G58*I58)),2)</f>
        <v>0</v>
      </c>
    </row>
    <row r="59" customFormat="false" ht="15" hidden="false" customHeight="false" outlineLevel="0" collapsed="false">
      <c r="A59" s="177" t="s">
        <v>260</v>
      </c>
      <c r="B59" s="177"/>
      <c r="C59" s="177"/>
      <c r="D59" s="177"/>
      <c r="E59" s="177"/>
      <c r="F59" s="177"/>
      <c r="G59" s="177"/>
      <c r="H59" s="177"/>
      <c r="I59" s="177"/>
      <c r="J59" s="178" t="n">
        <f aca="false">SUM(J57:J58)</f>
        <v>0</v>
      </c>
    </row>
    <row r="60" customFormat="false" ht="22.5" hidden="false" customHeight="true" outlineLevel="0" collapsed="false">
      <c r="A60" s="179" t="s">
        <v>250</v>
      </c>
      <c r="B60" s="180" t="s">
        <v>251</v>
      </c>
      <c r="C60" s="181" t="s">
        <v>261</v>
      </c>
      <c r="D60" s="181" t="s">
        <v>262</v>
      </c>
      <c r="E60" s="181" t="s">
        <v>28</v>
      </c>
      <c r="F60" s="182" t="s">
        <v>263</v>
      </c>
      <c r="G60" s="182" t="s">
        <v>264</v>
      </c>
      <c r="H60" s="183" t="s">
        <v>265</v>
      </c>
      <c r="I60" s="183"/>
      <c r="J60" s="184" t="s">
        <v>266</v>
      </c>
    </row>
    <row r="61" customFormat="false" ht="15" hidden="false" customHeight="false" outlineLevel="0" collapsed="false">
      <c r="A61" s="185" t="s">
        <v>98</v>
      </c>
      <c r="B61" s="172" t="s">
        <v>297</v>
      </c>
      <c r="C61" s="173" t="s">
        <v>298</v>
      </c>
      <c r="D61" s="186" t="s">
        <v>65</v>
      </c>
      <c r="E61" s="187" t="n">
        <v>1</v>
      </c>
      <c r="F61" s="188"/>
      <c r="G61" s="189"/>
      <c r="H61" s="188" t="n">
        <f aca="false">F61*(1+G61)</f>
        <v>0</v>
      </c>
      <c r="I61" s="188"/>
      <c r="J61" s="190" t="n">
        <f aca="false">TRUNC(H61*E61,2)</f>
        <v>0</v>
      </c>
    </row>
    <row r="62" customFormat="false" ht="15" hidden="false" customHeight="false" outlineLevel="0" collapsed="false">
      <c r="A62" s="177" t="s">
        <v>267</v>
      </c>
      <c r="B62" s="177"/>
      <c r="C62" s="177"/>
      <c r="D62" s="177"/>
      <c r="E62" s="177"/>
      <c r="F62" s="177"/>
      <c r="G62" s="177"/>
      <c r="H62" s="177"/>
      <c r="I62" s="177"/>
      <c r="J62" s="191" t="n">
        <f aca="false">SUM(J60:J61)</f>
        <v>0</v>
      </c>
      <c r="L62" s="192"/>
    </row>
    <row r="63" customFormat="false" ht="15" hidden="false" customHeight="false" outlineLevel="0" collapsed="false">
      <c r="A63" s="193" t="s">
        <v>268</v>
      </c>
      <c r="B63" s="193"/>
      <c r="C63" s="193"/>
      <c r="D63" s="193"/>
      <c r="E63" s="193"/>
      <c r="F63" s="193"/>
      <c r="G63" s="193"/>
      <c r="H63" s="193"/>
      <c r="I63" s="194" t="n">
        <v>0.05</v>
      </c>
      <c r="J63" s="195" t="n">
        <f aca="false">ROUND(J62*I63,2)</f>
        <v>0</v>
      </c>
    </row>
    <row r="64" customFormat="false" ht="15" hidden="false" customHeight="false" outlineLevel="0" collapsed="false">
      <c r="A64" s="196" t="s">
        <v>269</v>
      </c>
      <c r="B64" s="196"/>
      <c r="C64" s="196"/>
      <c r="D64" s="196"/>
      <c r="E64" s="196"/>
      <c r="F64" s="196"/>
      <c r="G64" s="196"/>
      <c r="H64" s="196"/>
      <c r="I64" s="196"/>
      <c r="J64" s="197" t="n">
        <v>1</v>
      </c>
    </row>
    <row r="65" customFormat="false" ht="15" hidden="false" customHeight="false" outlineLevel="0" collapsed="false">
      <c r="A65" s="177" t="s">
        <v>270</v>
      </c>
      <c r="B65" s="177"/>
      <c r="C65" s="177"/>
      <c r="D65" s="177"/>
      <c r="E65" s="177"/>
      <c r="F65" s="177"/>
      <c r="G65" s="177"/>
      <c r="H65" s="177"/>
      <c r="I65" s="177"/>
      <c r="J65" s="178" t="n">
        <f aca="false">ROUND((J59+J62+J63)/J64,2)</f>
        <v>0</v>
      </c>
    </row>
    <row r="66" customFormat="false" ht="15" hidden="false" customHeight="false" outlineLevel="0" collapsed="false">
      <c r="A66" s="179" t="s">
        <v>250</v>
      </c>
      <c r="B66" s="180" t="s">
        <v>251</v>
      </c>
      <c r="C66" s="181" t="s">
        <v>271</v>
      </c>
      <c r="D66" s="181" t="s">
        <v>262</v>
      </c>
      <c r="E66" s="181" t="s">
        <v>272</v>
      </c>
      <c r="F66" s="181"/>
      <c r="G66" s="181"/>
      <c r="H66" s="181" t="s">
        <v>273</v>
      </c>
      <c r="I66" s="181"/>
      <c r="J66" s="198" t="s">
        <v>259</v>
      </c>
    </row>
    <row r="67" customFormat="false" ht="15" hidden="false" customHeight="false" outlineLevel="0" collapsed="false">
      <c r="A67" s="185"/>
      <c r="B67" s="172"/>
      <c r="C67" s="173"/>
      <c r="D67" s="186"/>
      <c r="E67" s="199"/>
      <c r="F67" s="199"/>
      <c r="G67" s="199"/>
      <c r="H67" s="188"/>
      <c r="I67" s="188"/>
      <c r="J67" s="190"/>
    </row>
    <row r="68" customFormat="false" ht="15" hidden="false" customHeight="false" outlineLevel="0" collapsed="false">
      <c r="A68" s="177" t="s">
        <v>277</v>
      </c>
      <c r="B68" s="177"/>
      <c r="C68" s="177"/>
      <c r="D68" s="177"/>
      <c r="E68" s="177"/>
      <c r="F68" s="177"/>
      <c r="G68" s="177"/>
      <c r="H68" s="177"/>
      <c r="I68" s="177"/>
      <c r="J68" s="178" t="n">
        <f aca="false">SUM(J66:J67)</f>
        <v>0</v>
      </c>
    </row>
    <row r="69" customFormat="false" ht="15" hidden="false" customHeight="false" outlineLevel="0" collapsed="false">
      <c r="A69" s="179" t="s">
        <v>250</v>
      </c>
      <c r="B69" s="180" t="s">
        <v>251</v>
      </c>
      <c r="C69" s="181" t="s">
        <v>278</v>
      </c>
      <c r="D69" s="181" t="s">
        <v>262</v>
      </c>
      <c r="E69" s="181" t="s">
        <v>272</v>
      </c>
      <c r="F69" s="181"/>
      <c r="G69" s="181"/>
      <c r="H69" s="181" t="s">
        <v>273</v>
      </c>
      <c r="I69" s="181"/>
      <c r="J69" s="198" t="s">
        <v>259</v>
      </c>
    </row>
    <row r="70" customFormat="false" ht="15" hidden="false" customHeight="false" outlineLevel="0" collapsed="false">
      <c r="A70" s="185"/>
      <c r="B70" s="200"/>
      <c r="C70" s="173"/>
      <c r="D70" s="186"/>
      <c r="E70" s="199"/>
      <c r="F70" s="199"/>
      <c r="G70" s="199"/>
      <c r="H70" s="188"/>
      <c r="I70" s="188"/>
      <c r="J70" s="190"/>
    </row>
    <row r="71" customFormat="false" ht="15" hidden="false" customHeight="false" outlineLevel="0" collapsed="false">
      <c r="A71" s="177" t="s">
        <v>282</v>
      </c>
      <c r="B71" s="177"/>
      <c r="C71" s="177"/>
      <c r="D71" s="177"/>
      <c r="E71" s="177"/>
      <c r="F71" s="177"/>
      <c r="G71" s="177"/>
      <c r="H71" s="177"/>
      <c r="I71" s="177"/>
      <c r="J71" s="178" t="n">
        <f aca="false">SUM(J69:J70)</f>
        <v>0</v>
      </c>
    </row>
    <row r="72" customFormat="false" ht="15" hidden="false" customHeight="false" outlineLevel="0" collapsed="false">
      <c r="A72" s="179" t="s">
        <v>250</v>
      </c>
      <c r="B72" s="180" t="s">
        <v>251</v>
      </c>
      <c r="C72" s="181" t="s">
        <v>283</v>
      </c>
      <c r="D72" s="181" t="s">
        <v>262</v>
      </c>
      <c r="E72" s="181" t="s">
        <v>272</v>
      </c>
      <c r="F72" s="181"/>
      <c r="G72" s="181"/>
      <c r="H72" s="181" t="s">
        <v>273</v>
      </c>
      <c r="I72" s="181"/>
      <c r="J72" s="198" t="s">
        <v>259</v>
      </c>
    </row>
    <row r="73" customFormat="false" ht="15" hidden="false" customHeight="false" outlineLevel="0" collapsed="false">
      <c r="A73" s="208"/>
      <c r="B73" s="209"/>
      <c r="C73" s="210"/>
      <c r="D73" s="211"/>
      <c r="E73" s="212"/>
      <c r="F73" s="212"/>
      <c r="G73" s="212"/>
      <c r="H73" s="213"/>
      <c r="I73" s="213"/>
      <c r="J73" s="214" t="n">
        <f aca="false">ROUND(H73*E73,2)</f>
        <v>0</v>
      </c>
    </row>
    <row r="74" customFormat="false" ht="15" hidden="false" customHeight="false" outlineLevel="0" collapsed="false">
      <c r="A74" s="177" t="s">
        <v>284</v>
      </c>
      <c r="B74" s="177"/>
      <c r="C74" s="177"/>
      <c r="D74" s="177"/>
      <c r="E74" s="177"/>
      <c r="F74" s="177"/>
      <c r="G74" s="177"/>
      <c r="H74" s="177"/>
      <c r="I74" s="177"/>
      <c r="J74" s="178" t="n">
        <f aca="false">SUM(J72:J73)</f>
        <v>0</v>
      </c>
    </row>
    <row r="75" customFormat="false" ht="15" hidden="false" customHeight="true" outlineLevel="0" collapsed="false">
      <c r="A75" s="215" t="s">
        <v>250</v>
      </c>
      <c r="B75" s="216" t="s">
        <v>251</v>
      </c>
      <c r="C75" s="216" t="s">
        <v>207</v>
      </c>
      <c r="D75" s="181" t="s">
        <v>285</v>
      </c>
      <c r="E75" s="181"/>
      <c r="F75" s="181" t="s">
        <v>286</v>
      </c>
      <c r="G75" s="181"/>
      <c r="H75" s="181" t="s">
        <v>273</v>
      </c>
      <c r="I75" s="181"/>
      <c r="J75" s="198" t="s">
        <v>259</v>
      </c>
    </row>
    <row r="76" customFormat="false" ht="15" hidden="false" customHeight="false" outlineLevel="0" collapsed="false">
      <c r="A76" s="215"/>
      <c r="B76" s="216"/>
      <c r="C76" s="216"/>
      <c r="D76" s="217" t="s">
        <v>287</v>
      </c>
      <c r="E76" s="217" t="s">
        <v>288</v>
      </c>
      <c r="F76" s="181"/>
      <c r="G76" s="181"/>
      <c r="H76" s="181"/>
      <c r="I76" s="181"/>
      <c r="J76" s="198"/>
    </row>
    <row r="77" customFormat="false" ht="15" hidden="false" customHeight="false" outlineLevel="0" collapsed="false">
      <c r="A77" s="208"/>
      <c r="B77" s="218"/>
      <c r="C77" s="219"/>
      <c r="D77" s="220"/>
      <c r="E77" s="220"/>
      <c r="F77" s="221"/>
      <c r="G77" s="221"/>
      <c r="H77" s="222"/>
      <c r="I77" s="222"/>
      <c r="J77" s="214" t="n">
        <f aca="false">ROUND(H77*F77,2)</f>
        <v>0</v>
      </c>
    </row>
    <row r="78" customFormat="false" ht="15.75" hidden="false" customHeight="false" outlineLevel="0" collapsed="false">
      <c r="A78" s="177" t="s">
        <v>289</v>
      </c>
      <c r="B78" s="177"/>
      <c r="C78" s="177"/>
      <c r="D78" s="177"/>
      <c r="E78" s="177"/>
      <c r="F78" s="177"/>
      <c r="G78" s="177"/>
      <c r="H78" s="177"/>
      <c r="I78" s="177"/>
      <c r="J78" s="178" t="n">
        <f aca="false">SUM(J76:J77)</f>
        <v>0</v>
      </c>
    </row>
    <row r="79" customFormat="false" ht="15.75" hidden="false" customHeight="false" outlineLevel="0" collapsed="false">
      <c r="A79" s="223" t="s">
        <v>290</v>
      </c>
      <c r="B79" s="223"/>
      <c r="C79" s="223"/>
      <c r="D79" s="223"/>
      <c r="E79" s="223"/>
      <c r="F79" s="223"/>
      <c r="G79" s="223"/>
      <c r="H79" s="223"/>
      <c r="I79" s="223"/>
      <c r="J79" s="224" t="n">
        <f aca="false">J65+J68+J71+J78+J74</f>
        <v>0</v>
      </c>
    </row>
    <row r="80" customFormat="false" ht="26.25" hidden="false" customHeight="true" outlineLevel="0" collapsed="false">
      <c r="A80" s="155" t="s">
        <v>245</v>
      </c>
      <c r="B80" s="156" t="n">
        <v>210003</v>
      </c>
      <c r="C80" s="157" t="s">
        <v>119</v>
      </c>
      <c r="D80" s="157"/>
      <c r="E80" s="157"/>
      <c r="F80" s="157"/>
      <c r="G80" s="157"/>
      <c r="H80" s="157"/>
      <c r="I80" s="157"/>
      <c r="J80" s="157"/>
      <c r="L80" s="158"/>
    </row>
    <row r="81" customFormat="false" ht="15" hidden="false" customHeight="true" outlineLevel="0" collapsed="false">
      <c r="A81" s="159" t="s">
        <v>246</v>
      </c>
      <c r="B81" s="159"/>
      <c r="C81" s="160" t="s">
        <v>299</v>
      </c>
      <c r="D81" s="160"/>
      <c r="E81" s="160"/>
      <c r="F81" s="160"/>
      <c r="G81" s="161" t="s">
        <v>248</v>
      </c>
      <c r="H81" s="162" t="s">
        <v>77</v>
      </c>
      <c r="I81" s="163" t="s">
        <v>249</v>
      </c>
      <c r="J81" s="163"/>
    </row>
    <row r="82" customFormat="false" ht="15" hidden="false" customHeight="true" outlineLevel="0" collapsed="false">
      <c r="A82" s="164" t="s">
        <v>250</v>
      </c>
      <c r="B82" s="165" t="s">
        <v>251</v>
      </c>
      <c r="C82" s="165" t="s">
        <v>252</v>
      </c>
      <c r="D82" s="166" t="s">
        <v>253</v>
      </c>
      <c r="E82" s="167" t="s">
        <v>254</v>
      </c>
      <c r="F82" s="167"/>
      <c r="G82" s="167"/>
      <c r="H82" s="168" t="s">
        <v>255</v>
      </c>
      <c r="I82" s="168"/>
      <c r="J82" s="168"/>
    </row>
    <row r="83" customFormat="false" ht="15" hidden="false" customHeight="false" outlineLevel="0" collapsed="false">
      <c r="A83" s="164"/>
      <c r="B83" s="165"/>
      <c r="C83" s="165"/>
      <c r="D83" s="166"/>
      <c r="E83" s="169" t="s">
        <v>256</v>
      </c>
      <c r="F83" s="169" t="s">
        <v>257</v>
      </c>
      <c r="G83" s="169" t="s">
        <v>258</v>
      </c>
      <c r="H83" s="169" t="s">
        <v>257</v>
      </c>
      <c r="I83" s="169" t="s">
        <v>258</v>
      </c>
      <c r="J83" s="170" t="s">
        <v>259</v>
      </c>
    </row>
    <row r="84" customFormat="false" ht="15" hidden="false" customHeight="false" outlineLevel="0" collapsed="false">
      <c r="A84" s="171"/>
      <c r="B84" s="172"/>
      <c r="C84" s="173"/>
      <c r="D84" s="174"/>
      <c r="E84" s="175"/>
      <c r="F84" s="175"/>
      <c r="G84" s="175"/>
      <c r="H84" s="174"/>
      <c r="I84" s="174"/>
      <c r="J84" s="176"/>
    </row>
    <row r="85" customFormat="false" ht="15" hidden="false" customHeight="false" outlineLevel="0" collapsed="false">
      <c r="A85" s="177" t="s">
        <v>260</v>
      </c>
      <c r="B85" s="177"/>
      <c r="C85" s="177"/>
      <c r="D85" s="177"/>
      <c r="E85" s="177"/>
      <c r="F85" s="177"/>
      <c r="G85" s="177"/>
      <c r="H85" s="177"/>
      <c r="I85" s="177"/>
      <c r="J85" s="178" t="n">
        <f aca="false">SUM(J83:J84)</f>
        <v>0</v>
      </c>
    </row>
    <row r="86" customFormat="false" ht="22.5" hidden="false" customHeight="true" outlineLevel="0" collapsed="false">
      <c r="A86" s="179" t="s">
        <v>250</v>
      </c>
      <c r="B86" s="180" t="s">
        <v>251</v>
      </c>
      <c r="C86" s="181" t="s">
        <v>261</v>
      </c>
      <c r="D86" s="181" t="s">
        <v>262</v>
      </c>
      <c r="E86" s="181" t="s">
        <v>28</v>
      </c>
      <c r="F86" s="182" t="s">
        <v>263</v>
      </c>
      <c r="G86" s="182" t="s">
        <v>264</v>
      </c>
      <c r="H86" s="183" t="s">
        <v>265</v>
      </c>
      <c r="I86" s="183"/>
      <c r="J86" s="184" t="s">
        <v>266</v>
      </c>
    </row>
    <row r="87" customFormat="false" ht="15" hidden="false" customHeight="false" outlineLevel="0" collapsed="false">
      <c r="A87" s="185" t="s">
        <v>98</v>
      </c>
      <c r="B87" s="172" t="s">
        <v>300</v>
      </c>
      <c r="C87" s="173" t="s">
        <v>301</v>
      </c>
      <c r="D87" s="186" t="s">
        <v>65</v>
      </c>
      <c r="E87" s="174" t="n">
        <v>1</v>
      </c>
      <c r="F87" s="188"/>
      <c r="G87" s="189"/>
      <c r="H87" s="188" t="n">
        <f aca="false">F87*(1+G87)</f>
        <v>0</v>
      </c>
      <c r="I87" s="188"/>
      <c r="J87" s="190" t="n">
        <f aca="false">TRUNC(H87*E87,2)</f>
        <v>0</v>
      </c>
    </row>
    <row r="88" customFormat="false" ht="22.5" hidden="false" customHeight="false" outlineLevel="0" collapsed="false">
      <c r="A88" s="171" t="s">
        <v>34</v>
      </c>
      <c r="B88" s="226" t="n">
        <v>20060</v>
      </c>
      <c r="C88" s="202" t="s">
        <v>302</v>
      </c>
      <c r="D88" s="203" t="s">
        <v>65</v>
      </c>
      <c r="E88" s="227" t="n">
        <v>0.2</v>
      </c>
      <c r="F88" s="205"/>
      <c r="G88" s="228"/>
      <c r="H88" s="205" t="n">
        <f aca="false">F88*(1+G88)</f>
        <v>0</v>
      </c>
      <c r="I88" s="205"/>
      <c r="J88" s="206" t="n">
        <f aca="false">TRUNC(H88*E88,2)</f>
        <v>0</v>
      </c>
    </row>
    <row r="89" customFormat="false" ht="15" hidden="false" customHeight="false" outlineLevel="0" collapsed="false">
      <c r="A89" s="229" t="s">
        <v>98</v>
      </c>
      <c r="B89" s="230" t="s">
        <v>297</v>
      </c>
      <c r="C89" s="231" t="s">
        <v>298</v>
      </c>
      <c r="D89" s="232" t="s">
        <v>65</v>
      </c>
      <c r="E89" s="233" t="n">
        <v>1</v>
      </c>
      <c r="F89" s="234"/>
      <c r="G89" s="235"/>
      <c r="H89" s="234" t="n">
        <f aca="false">F89*(1+G89)</f>
        <v>0</v>
      </c>
      <c r="I89" s="234"/>
      <c r="J89" s="236" t="n">
        <f aca="false">TRUNC(H89*E89,2)</f>
        <v>0</v>
      </c>
    </row>
    <row r="90" customFormat="false" ht="15" hidden="false" customHeight="false" outlineLevel="0" collapsed="false">
      <c r="A90" s="177" t="s">
        <v>267</v>
      </c>
      <c r="B90" s="177"/>
      <c r="C90" s="177"/>
      <c r="D90" s="177"/>
      <c r="E90" s="177"/>
      <c r="F90" s="177"/>
      <c r="G90" s="177"/>
      <c r="H90" s="177"/>
      <c r="I90" s="177"/>
      <c r="J90" s="191" t="n">
        <f aca="false">SUM(J86:J89)</f>
        <v>0</v>
      </c>
      <c r="L90" s="192"/>
    </row>
    <row r="91" customFormat="false" ht="15" hidden="false" customHeight="false" outlineLevel="0" collapsed="false">
      <c r="A91" s="193" t="s">
        <v>268</v>
      </c>
      <c r="B91" s="193"/>
      <c r="C91" s="193"/>
      <c r="D91" s="193"/>
      <c r="E91" s="193"/>
      <c r="F91" s="193"/>
      <c r="G91" s="193"/>
      <c r="H91" s="193"/>
      <c r="I91" s="194" t="n">
        <v>0.05</v>
      </c>
      <c r="J91" s="195" t="n">
        <f aca="false">ROUND(J90*I91,2)</f>
        <v>0</v>
      </c>
    </row>
    <row r="92" customFormat="false" ht="15" hidden="false" customHeight="false" outlineLevel="0" collapsed="false">
      <c r="A92" s="196" t="s">
        <v>269</v>
      </c>
      <c r="B92" s="196"/>
      <c r="C92" s="196"/>
      <c r="D92" s="196"/>
      <c r="E92" s="196"/>
      <c r="F92" s="196"/>
      <c r="G92" s="196"/>
      <c r="H92" s="196"/>
      <c r="I92" s="196"/>
      <c r="J92" s="197" t="n">
        <v>1</v>
      </c>
    </row>
    <row r="93" customFormat="false" ht="15" hidden="false" customHeight="false" outlineLevel="0" collapsed="false">
      <c r="A93" s="177" t="s">
        <v>270</v>
      </c>
      <c r="B93" s="177"/>
      <c r="C93" s="177"/>
      <c r="D93" s="177"/>
      <c r="E93" s="177"/>
      <c r="F93" s="177"/>
      <c r="G93" s="177"/>
      <c r="H93" s="177"/>
      <c r="I93" s="177"/>
      <c r="J93" s="178" t="n">
        <f aca="false">ROUND((J85+J90+J91)/J92,2)</f>
        <v>0</v>
      </c>
    </row>
    <row r="94" customFormat="false" ht="15" hidden="false" customHeight="false" outlineLevel="0" collapsed="false">
      <c r="A94" s="179" t="s">
        <v>250</v>
      </c>
      <c r="B94" s="180" t="s">
        <v>251</v>
      </c>
      <c r="C94" s="181" t="s">
        <v>271</v>
      </c>
      <c r="D94" s="181" t="s">
        <v>262</v>
      </c>
      <c r="E94" s="181" t="s">
        <v>272</v>
      </c>
      <c r="F94" s="181"/>
      <c r="G94" s="181"/>
      <c r="H94" s="181" t="s">
        <v>273</v>
      </c>
      <c r="I94" s="181"/>
      <c r="J94" s="198" t="s">
        <v>259</v>
      </c>
    </row>
    <row r="95" customFormat="false" ht="22.5" hidden="false" customHeight="false" outlineLevel="0" collapsed="false">
      <c r="A95" s="171" t="s">
        <v>34</v>
      </c>
      <c r="B95" s="172" t="n">
        <v>10257</v>
      </c>
      <c r="C95" s="173" t="s">
        <v>303</v>
      </c>
      <c r="D95" s="186" t="s">
        <v>60</v>
      </c>
      <c r="E95" s="199" t="n">
        <v>1</v>
      </c>
      <c r="F95" s="199"/>
      <c r="G95" s="199"/>
      <c r="H95" s="188"/>
      <c r="I95" s="188"/>
      <c r="J95" s="190" t="n">
        <f aca="false">TRUNC(H95*E95,2)</f>
        <v>0</v>
      </c>
    </row>
    <row r="96" customFormat="false" ht="15" hidden="false" customHeight="false" outlineLevel="0" collapsed="false">
      <c r="A96" s="177" t="s">
        <v>277</v>
      </c>
      <c r="B96" s="177"/>
      <c r="C96" s="177"/>
      <c r="D96" s="177"/>
      <c r="E96" s="177"/>
      <c r="F96" s="177"/>
      <c r="G96" s="177"/>
      <c r="H96" s="177"/>
      <c r="I96" s="177"/>
      <c r="J96" s="178" t="n">
        <f aca="false">SUM(J94:J95)</f>
        <v>0</v>
      </c>
    </row>
    <row r="97" customFormat="false" ht="15" hidden="false" customHeight="false" outlineLevel="0" collapsed="false">
      <c r="A97" s="179" t="s">
        <v>250</v>
      </c>
      <c r="B97" s="180" t="s">
        <v>251</v>
      </c>
      <c r="C97" s="181" t="s">
        <v>278</v>
      </c>
      <c r="D97" s="181" t="s">
        <v>262</v>
      </c>
      <c r="E97" s="181" t="s">
        <v>272</v>
      </c>
      <c r="F97" s="181"/>
      <c r="G97" s="181"/>
      <c r="H97" s="181" t="s">
        <v>273</v>
      </c>
      <c r="I97" s="181"/>
      <c r="J97" s="198" t="s">
        <v>259</v>
      </c>
    </row>
    <row r="98" customFormat="false" ht="33.75" hidden="false" customHeight="false" outlineLevel="0" collapsed="false">
      <c r="A98" s="237" t="s">
        <v>98</v>
      </c>
      <c r="B98" s="203" t="n">
        <v>1109669</v>
      </c>
      <c r="C98" s="173" t="s">
        <v>304</v>
      </c>
      <c r="D98" s="186" t="s">
        <v>101</v>
      </c>
      <c r="E98" s="204" t="n">
        <v>0.006</v>
      </c>
      <c r="F98" s="204"/>
      <c r="G98" s="204"/>
      <c r="H98" s="188"/>
      <c r="I98" s="188"/>
      <c r="J98" s="190" t="n">
        <f aca="false">ROUND(H98*E98,2)</f>
        <v>0</v>
      </c>
    </row>
    <row r="99" customFormat="false" ht="33.75" hidden="false" customHeight="false" outlineLevel="0" collapsed="false">
      <c r="A99" s="237" t="s">
        <v>98</v>
      </c>
      <c r="B99" s="238" t="n">
        <v>1107892</v>
      </c>
      <c r="C99" s="202" t="s">
        <v>305</v>
      </c>
      <c r="D99" s="203" t="s">
        <v>101</v>
      </c>
      <c r="E99" s="204" t="n">
        <v>0.1</v>
      </c>
      <c r="F99" s="204"/>
      <c r="G99" s="204"/>
      <c r="H99" s="205"/>
      <c r="I99" s="205"/>
      <c r="J99" s="206" t="n">
        <f aca="false">ROUND(H99*E99,2)</f>
        <v>0</v>
      </c>
      <c r="L99" s="207"/>
    </row>
    <row r="100" customFormat="false" ht="15" hidden="false" customHeight="false" outlineLevel="0" collapsed="false">
      <c r="A100" s="177" t="s">
        <v>282</v>
      </c>
      <c r="B100" s="177"/>
      <c r="C100" s="177"/>
      <c r="D100" s="177"/>
      <c r="E100" s="177"/>
      <c r="F100" s="177"/>
      <c r="G100" s="177"/>
      <c r="H100" s="177"/>
      <c r="I100" s="177"/>
      <c r="J100" s="178" t="n">
        <f aca="false">SUM(J97:J99)</f>
        <v>0</v>
      </c>
    </row>
    <row r="101" customFormat="false" ht="15" hidden="false" customHeight="false" outlineLevel="0" collapsed="false">
      <c r="A101" s="179" t="s">
        <v>250</v>
      </c>
      <c r="B101" s="180" t="s">
        <v>251</v>
      </c>
      <c r="C101" s="181" t="s">
        <v>283</v>
      </c>
      <c r="D101" s="181" t="s">
        <v>262</v>
      </c>
      <c r="E101" s="181" t="s">
        <v>272</v>
      </c>
      <c r="F101" s="181"/>
      <c r="G101" s="181"/>
      <c r="H101" s="181" t="s">
        <v>273</v>
      </c>
      <c r="I101" s="181"/>
      <c r="J101" s="198" t="s">
        <v>259</v>
      </c>
    </row>
    <row r="102" customFormat="false" ht="15" hidden="false" customHeight="false" outlineLevel="0" collapsed="false">
      <c r="A102" s="237"/>
      <c r="B102" s="238"/>
      <c r="C102" s="202"/>
      <c r="D102" s="203"/>
      <c r="E102" s="239"/>
      <c r="F102" s="239"/>
      <c r="G102" s="239"/>
      <c r="H102" s="240"/>
      <c r="I102" s="240"/>
      <c r="J102" s="241"/>
    </row>
    <row r="103" customFormat="false" ht="15" hidden="false" customHeight="false" outlineLevel="0" collapsed="false">
      <c r="A103" s="177" t="s">
        <v>284</v>
      </c>
      <c r="B103" s="177"/>
      <c r="C103" s="177"/>
      <c r="D103" s="177"/>
      <c r="E103" s="177"/>
      <c r="F103" s="177"/>
      <c r="G103" s="177"/>
      <c r="H103" s="177"/>
      <c r="I103" s="177"/>
      <c r="J103" s="178" t="n">
        <f aca="false">SUM(J101:J102)</f>
        <v>0</v>
      </c>
    </row>
    <row r="104" customFormat="false" ht="15" hidden="false" customHeight="true" outlineLevel="0" collapsed="false">
      <c r="A104" s="215" t="s">
        <v>250</v>
      </c>
      <c r="B104" s="216" t="s">
        <v>251</v>
      </c>
      <c r="C104" s="216" t="s">
        <v>207</v>
      </c>
      <c r="D104" s="181" t="s">
        <v>285</v>
      </c>
      <c r="E104" s="181"/>
      <c r="F104" s="181" t="s">
        <v>286</v>
      </c>
      <c r="G104" s="181"/>
      <c r="H104" s="181" t="s">
        <v>273</v>
      </c>
      <c r="I104" s="181"/>
      <c r="J104" s="198" t="s">
        <v>259</v>
      </c>
    </row>
    <row r="105" customFormat="false" ht="15" hidden="false" customHeight="false" outlineLevel="0" collapsed="false">
      <c r="A105" s="215"/>
      <c r="B105" s="216"/>
      <c r="C105" s="216"/>
      <c r="D105" s="217" t="s">
        <v>287</v>
      </c>
      <c r="E105" s="217" t="s">
        <v>288</v>
      </c>
      <c r="F105" s="181"/>
      <c r="G105" s="181"/>
      <c r="H105" s="181"/>
      <c r="I105" s="181"/>
      <c r="J105" s="198"/>
    </row>
    <row r="106" customFormat="false" ht="15" hidden="false" customHeight="false" outlineLevel="0" collapsed="false">
      <c r="A106" s="208"/>
      <c r="B106" s="218"/>
      <c r="C106" s="219"/>
      <c r="D106" s="220"/>
      <c r="E106" s="220"/>
      <c r="F106" s="221"/>
      <c r="G106" s="221"/>
      <c r="H106" s="222"/>
      <c r="I106" s="222"/>
      <c r="J106" s="214" t="n">
        <f aca="false">ROUND(H106*F106,2)</f>
        <v>0</v>
      </c>
    </row>
    <row r="107" customFormat="false" ht="15.75" hidden="false" customHeight="false" outlineLevel="0" collapsed="false">
      <c r="A107" s="177" t="s">
        <v>289</v>
      </c>
      <c r="B107" s="177"/>
      <c r="C107" s="177"/>
      <c r="D107" s="177"/>
      <c r="E107" s="177"/>
      <c r="F107" s="177"/>
      <c r="G107" s="177"/>
      <c r="H107" s="177"/>
      <c r="I107" s="177"/>
      <c r="J107" s="178" t="n">
        <f aca="false">SUM(J105:J106)</f>
        <v>0</v>
      </c>
    </row>
    <row r="108" customFormat="false" ht="15.75" hidden="false" customHeight="false" outlineLevel="0" collapsed="false">
      <c r="A108" s="223" t="s">
        <v>290</v>
      </c>
      <c r="B108" s="223"/>
      <c r="C108" s="223"/>
      <c r="D108" s="223"/>
      <c r="E108" s="223"/>
      <c r="F108" s="223"/>
      <c r="G108" s="223"/>
      <c r="H108" s="223"/>
      <c r="I108" s="223"/>
      <c r="J108" s="224" t="n">
        <f aca="false">J93+J96+J100+J107+J103</f>
        <v>0</v>
      </c>
    </row>
    <row r="109" customFormat="false" ht="15" hidden="false" customHeight="true" outlineLevel="0" collapsed="false">
      <c r="A109" s="155" t="s">
        <v>245</v>
      </c>
      <c r="B109" s="156" t="n">
        <v>210004</v>
      </c>
      <c r="C109" s="157" t="s">
        <v>123</v>
      </c>
      <c r="D109" s="157"/>
      <c r="E109" s="157"/>
      <c r="F109" s="157"/>
      <c r="G109" s="157"/>
      <c r="H109" s="157"/>
      <c r="I109" s="157"/>
      <c r="J109" s="157"/>
      <c r="L109" s="158"/>
    </row>
    <row r="110" customFormat="false" ht="29.25" hidden="false" customHeight="true" outlineLevel="0" collapsed="false">
      <c r="A110" s="159" t="s">
        <v>246</v>
      </c>
      <c r="B110" s="159"/>
      <c r="C110" s="160" t="s">
        <v>299</v>
      </c>
      <c r="D110" s="160"/>
      <c r="E110" s="160"/>
      <c r="F110" s="160"/>
      <c r="G110" s="161" t="s">
        <v>248</v>
      </c>
      <c r="H110" s="162" t="s">
        <v>77</v>
      </c>
      <c r="I110" s="163" t="s">
        <v>306</v>
      </c>
      <c r="J110" s="163"/>
    </row>
    <row r="111" customFormat="false" ht="15" hidden="false" customHeight="true" outlineLevel="0" collapsed="false">
      <c r="A111" s="164" t="s">
        <v>250</v>
      </c>
      <c r="B111" s="165" t="s">
        <v>251</v>
      </c>
      <c r="C111" s="165" t="s">
        <v>252</v>
      </c>
      <c r="D111" s="166" t="s">
        <v>253</v>
      </c>
      <c r="E111" s="167" t="s">
        <v>254</v>
      </c>
      <c r="F111" s="167"/>
      <c r="G111" s="167"/>
      <c r="H111" s="168" t="s">
        <v>255</v>
      </c>
      <c r="I111" s="168"/>
      <c r="J111" s="168"/>
    </row>
    <row r="112" customFormat="false" ht="15" hidden="false" customHeight="false" outlineLevel="0" collapsed="false">
      <c r="A112" s="164"/>
      <c r="B112" s="165"/>
      <c r="C112" s="165"/>
      <c r="D112" s="166"/>
      <c r="E112" s="169" t="s">
        <v>256</v>
      </c>
      <c r="F112" s="169" t="s">
        <v>257</v>
      </c>
      <c r="G112" s="169" t="s">
        <v>258</v>
      </c>
      <c r="H112" s="169" t="s">
        <v>257</v>
      </c>
      <c r="I112" s="169" t="s">
        <v>258</v>
      </c>
      <c r="J112" s="170" t="s">
        <v>259</v>
      </c>
    </row>
    <row r="113" customFormat="false" ht="22.5" hidden="false" customHeight="false" outlineLevel="0" collapsed="false">
      <c r="A113" s="171" t="s">
        <v>34</v>
      </c>
      <c r="B113" s="226" t="n">
        <v>30004</v>
      </c>
      <c r="C113" s="202" t="s">
        <v>307</v>
      </c>
      <c r="D113" s="227"/>
      <c r="E113" s="146" t="n">
        <v>1</v>
      </c>
      <c r="F113" s="146" t="n">
        <v>0.2</v>
      </c>
      <c r="G113" s="146" t="n">
        <v>0.8</v>
      </c>
      <c r="H113" s="227"/>
      <c r="I113" s="227"/>
      <c r="J113" s="242" t="n">
        <f aca="false">TRUNC(E113*((F113*H113)+(G113*I113)),2)</f>
        <v>0</v>
      </c>
    </row>
    <row r="114" customFormat="false" ht="15" hidden="false" customHeight="false" outlineLevel="0" collapsed="false">
      <c r="A114" s="177" t="s">
        <v>260</v>
      </c>
      <c r="B114" s="177"/>
      <c r="C114" s="177"/>
      <c r="D114" s="177"/>
      <c r="E114" s="177"/>
      <c r="F114" s="177"/>
      <c r="G114" s="177"/>
      <c r="H114" s="177"/>
      <c r="I114" s="177"/>
      <c r="J114" s="178" t="n">
        <f aca="false">SUM(J112:J113)</f>
        <v>0</v>
      </c>
    </row>
    <row r="115" customFormat="false" ht="22.5" hidden="false" customHeight="true" outlineLevel="0" collapsed="false">
      <c r="A115" s="179" t="s">
        <v>250</v>
      </c>
      <c r="B115" s="180" t="s">
        <v>251</v>
      </c>
      <c r="C115" s="181" t="s">
        <v>261</v>
      </c>
      <c r="D115" s="181" t="s">
        <v>262</v>
      </c>
      <c r="E115" s="181" t="s">
        <v>28</v>
      </c>
      <c r="F115" s="182" t="s">
        <v>263</v>
      </c>
      <c r="G115" s="182" t="s">
        <v>264</v>
      </c>
      <c r="H115" s="183" t="s">
        <v>265</v>
      </c>
      <c r="I115" s="183"/>
      <c r="J115" s="184" t="s">
        <v>266</v>
      </c>
    </row>
    <row r="116" customFormat="false" ht="22.5" hidden="false" customHeight="false" outlineLevel="0" collapsed="false">
      <c r="A116" s="185" t="s">
        <v>34</v>
      </c>
      <c r="B116" s="172" t="n">
        <v>20060</v>
      </c>
      <c r="C116" s="173" t="s">
        <v>302</v>
      </c>
      <c r="D116" s="186" t="s">
        <v>65</v>
      </c>
      <c r="E116" s="174" t="n">
        <v>0.01</v>
      </c>
      <c r="F116" s="188"/>
      <c r="G116" s="189"/>
      <c r="H116" s="188" t="n">
        <f aca="false">F116*(1+G116)</f>
        <v>0</v>
      </c>
      <c r="I116" s="188"/>
      <c r="J116" s="190" t="n">
        <f aca="false">TRUNC(H116*E116,2)</f>
        <v>0</v>
      </c>
    </row>
    <row r="117" customFormat="false" ht="22.5" hidden="false" customHeight="false" outlineLevel="0" collapsed="false">
      <c r="A117" s="171" t="s">
        <v>34</v>
      </c>
      <c r="B117" s="226" t="n">
        <v>20109</v>
      </c>
      <c r="C117" s="202" t="s">
        <v>308</v>
      </c>
      <c r="D117" s="203" t="s">
        <v>65</v>
      </c>
      <c r="E117" s="227" t="n">
        <v>0.5</v>
      </c>
      <c r="F117" s="205"/>
      <c r="G117" s="228"/>
      <c r="H117" s="205" t="n">
        <f aca="false">F117*(1+G117)</f>
        <v>0</v>
      </c>
      <c r="I117" s="205"/>
      <c r="J117" s="206" t="n">
        <f aca="false">TRUNC(H117*E117,2)</f>
        <v>0</v>
      </c>
    </row>
    <row r="118" customFormat="false" ht="22.5" hidden="false" customHeight="false" outlineLevel="0" collapsed="false">
      <c r="A118" s="171" t="s">
        <v>34</v>
      </c>
      <c r="B118" s="226" t="n">
        <v>20002</v>
      </c>
      <c r="C118" s="202" t="s">
        <v>298</v>
      </c>
      <c r="D118" s="203" t="s">
        <v>65</v>
      </c>
      <c r="E118" s="233" t="n">
        <v>1</v>
      </c>
      <c r="F118" s="205"/>
      <c r="G118" s="228"/>
      <c r="H118" s="205" t="n">
        <f aca="false">F118*(1+G118)</f>
        <v>0</v>
      </c>
      <c r="I118" s="205"/>
      <c r="J118" s="206" t="n">
        <f aca="false">TRUNC(H118*E118,2)</f>
        <v>0</v>
      </c>
    </row>
    <row r="119" customFormat="false" ht="15" hidden="false" customHeight="false" outlineLevel="0" collapsed="false">
      <c r="A119" s="177" t="s">
        <v>267</v>
      </c>
      <c r="B119" s="177"/>
      <c r="C119" s="177"/>
      <c r="D119" s="177"/>
      <c r="E119" s="177"/>
      <c r="F119" s="177"/>
      <c r="G119" s="177"/>
      <c r="H119" s="177"/>
      <c r="I119" s="177"/>
      <c r="J119" s="191" t="n">
        <f aca="false">SUM(J115:J118)</f>
        <v>0</v>
      </c>
      <c r="L119" s="192"/>
    </row>
    <row r="120" customFormat="false" ht="15" hidden="false" customHeight="false" outlineLevel="0" collapsed="false">
      <c r="A120" s="193" t="s">
        <v>268</v>
      </c>
      <c r="B120" s="193"/>
      <c r="C120" s="193"/>
      <c r="D120" s="193"/>
      <c r="E120" s="193"/>
      <c r="F120" s="193"/>
      <c r="G120" s="193"/>
      <c r="H120" s="193"/>
      <c r="I120" s="194" t="n">
        <v>0.05</v>
      </c>
      <c r="J120" s="195" t="n">
        <f aca="false">ROUND(J119*I120,2)</f>
        <v>0</v>
      </c>
    </row>
    <row r="121" customFormat="false" ht="15" hidden="false" customHeight="false" outlineLevel="0" collapsed="false">
      <c r="A121" s="196" t="s">
        <v>269</v>
      </c>
      <c r="B121" s="196"/>
      <c r="C121" s="196"/>
      <c r="D121" s="196"/>
      <c r="E121" s="196"/>
      <c r="F121" s="196"/>
      <c r="G121" s="196"/>
      <c r="H121" s="196"/>
      <c r="I121" s="196"/>
      <c r="J121" s="197" t="n">
        <v>1</v>
      </c>
    </row>
    <row r="122" customFormat="false" ht="15" hidden="false" customHeight="false" outlineLevel="0" collapsed="false">
      <c r="A122" s="177" t="s">
        <v>270</v>
      </c>
      <c r="B122" s="177"/>
      <c r="C122" s="177"/>
      <c r="D122" s="177"/>
      <c r="E122" s="177"/>
      <c r="F122" s="177"/>
      <c r="G122" s="177"/>
      <c r="H122" s="177"/>
      <c r="I122" s="177"/>
      <c r="J122" s="178" t="n">
        <f aca="false">ROUND((J114+J119+J120)/J121,2)</f>
        <v>0</v>
      </c>
    </row>
    <row r="123" customFormat="false" ht="15" hidden="false" customHeight="false" outlineLevel="0" collapsed="false">
      <c r="A123" s="179" t="s">
        <v>250</v>
      </c>
      <c r="B123" s="180" t="s">
        <v>251</v>
      </c>
      <c r="C123" s="181" t="s">
        <v>271</v>
      </c>
      <c r="D123" s="181" t="s">
        <v>262</v>
      </c>
      <c r="E123" s="181" t="s">
        <v>272</v>
      </c>
      <c r="F123" s="181"/>
      <c r="G123" s="181"/>
      <c r="H123" s="181" t="s">
        <v>273</v>
      </c>
      <c r="I123" s="181"/>
      <c r="J123" s="198" t="s">
        <v>259</v>
      </c>
    </row>
    <row r="124" customFormat="false" ht="33.75" hidden="false" customHeight="false" outlineLevel="0" collapsed="false">
      <c r="A124" s="185" t="s">
        <v>98</v>
      </c>
      <c r="B124" s="172" t="s">
        <v>309</v>
      </c>
      <c r="C124" s="173" t="s">
        <v>310</v>
      </c>
      <c r="D124" s="186" t="s">
        <v>200</v>
      </c>
      <c r="E124" s="199" t="n">
        <v>1</v>
      </c>
      <c r="F124" s="199"/>
      <c r="G124" s="199"/>
      <c r="H124" s="188"/>
      <c r="I124" s="188"/>
      <c r="J124" s="190" t="n">
        <f aca="false">TRUNC(H124*E124,2)</f>
        <v>0</v>
      </c>
    </row>
    <row r="125" customFormat="false" ht="15" hidden="false" customHeight="false" outlineLevel="0" collapsed="false">
      <c r="A125" s="177" t="s">
        <v>277</v>
      </c>
      <c r="B125" s="177"/>
      <c r="C125" s="177"/>
      <c r="D125" s="177"/>
      <c r="E125" s="177"/>
      <c r="F125" s="177"/>
      <c r="G125" s="177"/>
      <c r="H125" s="177"/>
      <c r="I125" s="177"/>
      <c r="J125" s="178" t="n">
        <f aca="false">SUM(J123:J124)</f>
        <v>0</v>
      </c>
    </row>
    <row r="126" customFormat="false" ht="15" hidden="false" customHeight="false" outlineLevel="0" collapsed="false">
      <c r="A126" s="179" t="s">
        <v>250</v>
      </c>
      <c r="B126" s="180" t="s">
        <v>251</v>
      </c>
      <c r="C126" s="181" t="s">
        <v>278</v>
      </c>
      <c r="D126" s="181" t="s">
        <v>262</v>
      </c>
      <c r="E126" s="181" t="s">
        <v>272</v>
      </c>
      <c r="F126" s="181"/>
      <c r="G126" s="181"/>
      <c r="H126" s="181" t="s">
        <v>273</v>
      </c>
      <c r="I126" s="181"/>
      <c r="J126" s="198" t="s">
        <v>259</v>
      </c>
    </row>
    <row r="127" customFormat="false" ht="33.75" hidden="false" customHeight="false" outlineLevel="0" collapsed="false">
      <c r="A127" s="171" t="s">
        <v>34</v>
      </c>
      <c r="B127" s="203" t="n">
        <v>42475</v>
      </c>
      <c r="C127" s="173" t="s">
        <v>311</v>
      </c>
      <c r="D127" s="186" t="s">
        <v>145</v>
      </c>
      <c r="E127" s="199" t="n">
        <v>0.2</v>
      </c>
      <c r="F127" s="199"/>
      <c r="G127" s="199"/>
      <c r="H127" s="188"/>
      <c r="I127" s="188"/>
      <c r="J127" s="190" t="n">
        <f aca="false">ROUND(H127*E127,2)</f>
        <v>0</v>
      </c>
    </row>
    <row r="128" customFormat="false" ht="22.5" hidden="false" customHeight="false" outlineLevel="0" collapsed="false">
      <c r="A128" s="171" t="s">
        <v>34</v>
      </c>
      <c r="B128" s="238" t="n">
        <v>40258</v>
      </c>
      <c r="C128" s="202" t="s">
        <v>312</v>
      </c>
      <c r="D128" s="203" t="s">
        <v>145</v>
      </c>
      <c r="E128" s="243" t="n">
        <v>0.0432</v>
      </c>
      <c r="F128" s="243"/>
      <c r="G128" s="243"/>
      <c r="H128" s="205"/>
      <c r="I128" s="205"/>
      <c r="J128" s="206" t="n">
        <f aca="false">ROUND(H128*E128,2)</f>
        <v>0</v>
      </c>
      <c r="L128" s="207"/>
    </row>
    <row r="129" customFormat="false" ht="33.75" hidden="false" customHeight="false" outlineLevel="0" collapsed="false">
      <c r="A129" s="171" t="s">
        <v>34</v>
      </c>
      <c r="B129" s="238" t="n">
        <v>40312</v>
      </c>
      <c r="C129" s="202" t="s">
        <v>313</v>
      </c>
      <c r="D129" s="203" t="s">
        <v>37</v>
      </c>
      <c r="E129" s="243" t="n">
        <v>1.05</v>
      </c>
      <c r="F129" s="243"/>
      <c r="G129" s="243"/>
      <c r="H129" s="205"/>
      <c r="I129" s="205"/>
      <c r="J129" s="206" t="n">
        <f aca="false">ROUND(H129*E129,2)</f>
        <v>0</v>
      </c>
      <c r="L129" s="207"/>
    </row>
    <row r="130" customFormat="false" ht="15" hidden="false" customHeight="false" outlineLevel="0" collapsed="false">
      <c r="A130" s="177" t="s">
        <v>282</v>
      </c>
      <c r="B130" s="177"/>
      <c r="C130" s="177"/>
      <c r="D130" s="177"/>
      <c r="E130" s="177"/>
      <c r="F130" s="177"/>
      <c r="G130" s="177"/>
      <c r="H130" s="177"/>
      <c r="I130" s="177"/>
      <c r="J130" s="178" t="n">
        <f aca="false">SUM(J126:J129)</f>
        <v>0</v>
      </c>
    </row>
    <row r="131" customFormat="false" ht="15" hidden="false" customHeight="false" outlineLevel="0" collapsed="false">
      <c r="A131" s="179" t="s">
        <v>250</v>
      </c>
      <c r="B131" s="180" t="s">
        <v>251</v>
      </c>
      <c r="C131" s="181" t="s">
        <v>283</v>
      </c>
      <c r="D131" s="181" t="s">
        <v>262</v>
      </c>
      <c r="E131" s="181" t="s">
        <v>272</v>
      </c>
      <c r="F131" s="181"/>
      <c r="G131" s="181"/>
      <c r="H131" s="181" t="s">
        <v>273</v>
      </c>
      <c r="I131" s="181"/>
      <c r="J131" s="198" t="s">
        <v>259</v>
      </c>
    </row>
    <row r="132" customFormat="false" ht="33.75" hidden="false" customHeight="false" outlineLevel="0" collapsed="false">
      <c r="A132" s="237" t="s">
        <v>98</v>
      </c>
      <c r="B132" s="238" t="s">
        <v>309</v>
      </c>
      <c r="C132" s="202" t="s">
        <v>314</v>
      </c>
      <c r="D132" s="203" t="s">
        <v>142</v>
      </c>
      <c r="E132" s="204" t="n">
        <f aca="false">0.043*2</f>
        <v>0.086</v>
      </c>
      <c r="F132" s="204"/>
      <c r="G132" s="204"/>
      <c r="H132" s="240"/>
      <c r="I132" s="240"/>
      <c r="J132" s="241" t="n">
        <f aca="false">ROUND(H132*E132,2)</f>
        <v>0</v>
      </c>
    </row>
    <row r="133" customFormat="false" ht="15" hidden="false" customHeight="false" outlineLevel="0" collapsed="false">
      <c r="A133" s="177" t="s">
        <v>284</v>
      </c>
      <c r="B133" s="177"/>
      <c r="C133" s="177"/>
      <c r="D133" s="177"/>
      <c r="E133" s="177"/>
      <c r="F133" s="177"/>
      <c r="G133" s="177"/>
      <c r="H133" s="177"/>
      <c r="I133" s="177"/>
      <c r="J133" s="178" t="n">
        <f aca="false">SUM(J131:J132)</f>
        <v>0</v>
      </c>
    </row>
    <row r="134" customFormat="false" ht="15" hidden="false" customHeight="true" outlineLevel="0" collapsed="false">
      <c r="A134" s="215" t="s">
        <v>250</v>
      </c>
      <c r="B134" s="216" t="s">
        <v>251</v>
      </c>
      <c r="C134" s="216" t="s">
        <v>207</v>
      </c>
      <c r="D134" s="181" t="s">
        <v>285</v>
      </c>
      <c r="E134" s="181"/>
      <c r="F134" s="181" t="s">
        <v>286</v>
      </c>
      <c r="G134" s="181"/>
      <c r="H134" s="181" t="s">
        <v>273</v>
      </c>
      <c r="I134" s="181"/>
      <c r="J134" s="198" t="s">
        <v>259</v>
      </c>
    </row>
    <row r="135" customFormat="false" ht="15" hidden="false" customHeight="false" outlineLevel="0" collapsed="false">
      <c r="A135" s="215"/>
      <c r="B135" s="216"/>
      <c r="C135" s="216"/>
      <c r="D135" s="217" t="s">
        <v>287</v>
      </c>
      <c r="E135" s="217" t="s">
        <v>288</v>
      </c>
      <c r="F135" s="181"/>
      <c r="G135" s="181"/>
      <c r="H135" s="181"/>
      <c r="I135" s="181"/>
      <c r="J135" s="198"/>
    </row>
    <row r="136" customFormat="false" ht="15" hidden="false" customHeight="false" outlineLevel="0" collapsed="false">
      <c r="A136" s="208"/>
      <c r="B136" s="218"/>
      <c r="C136" s="219"/>
      <c r="D136" s="220"/>
      <c r="E136" s="220"/>
      <c r="F136" s="221"/>
      <c r="G136" s="221"/>
      <c r="H136" s="222"/>
      <c r="I136" s="222"/>
      <c r="J136" s="214" t="n">
        <f aca="false">ROUND(H136*F136,2)</f>
        <v>0</v>
      </c>
    </row>
    <row r="137" customFormat="false" ht="15.75" hidden="false" customHeight="false" outlineLevel="0" collapsed="false">
      <c r="A137" s="177" t="s">
        <v>289</v>
      </c>
      <c r="B137" s="177"/>
      <c r="C137" s="177"/>
      <c r="D137" s="177"/>
      <c r="E137" s="177"/>
      <c r="F137" s="177"/>
      <c r="G137" s="177"/>
      <c r="H137" s="177"/>
      <c r="I137" s="177"/>
      <c r="J137" s="178" t="n">
        <f aca="false">SUM(J135:J136)</f>
        <v>0</v>
      </c>
    </row>
    <row r="138" customFormat="false" ht="15.75" hidden="false" customHeight="false" outlineLevel="0" collapsed="false">
      <c r="A138" s="223" t="s">
        <v>290</v>
      </c>
      <c r="B138" s="223"/>
      <c r="C138" s="223"/>
      <c r="D138" s="223"/>
      <c r="E138" s="223"/>
      <c r="F138" s="223"/>
      <c r="G138" s="223"/>
      <c r="H138" s="223"/>
      <c r="I138" s="223"/>
      <c r="J138" s="224" t="n">
        <f aca="false">J122+J125+J130+J137+J133</f>
        <v>0</v>
      </c>
    </row>
    <row r="139" customFormat="false" ht="27.75" hidden="false" customHeight="true" outlineLevel="0" collapsed="false">
      <c r="A139" s="155" t="s">
        <v>245</v>
      </c>
      <c r="B139" s="156" t="n">
        <v>310001</v>
      </c>
      <c r="C139" s="157" t="s">
        <v>130</v>
      </c>
      <c r="D139" s="157"/>
      <c r="E139" s="157"/>
      <c r="F139" s="157"/>
      <c r="G139" s="157"/>
      <c r="H139" s="157"/>
      <c r="I139" s="157"/>
      <c r="J139" s="157"/>
      <c r="L139" s="158"/>
    </row>
    <row r="140" customFormat="false" ht="15.75" hidden="false" customHeight="true" outlineLevel="0" collapsed="false">
      <c r="A140" s="159" t="s">
        <v>246</v>
      </c>
      <c r="B140" s="159"/>
      <c r="C140" s="160" t="s">
        <v>315</v>
      </c>
      <c r="D140" s="160"/>
      <c r="E140" s="160"/>
      <c r="F140" s="160"/>
      <c r="G140" s="161" t="s">
        <v>248</v>
      </c>
      <c r="H140" s="162" t="s">
        <v>131</v>
      </c>
      <c r="I140" s="163" t="s">
        <v>249</v>
      </c>
      <c r="J140" s="163"/>
    </row>
    <row r="141" customFormat="false" ht="15" hidden="false" customHeight="true" outlineLevel="0" collapsed="false">
      <c r="A141" s="164" t="s">
        <v>250</v>
      </c>
      <c r="B141" s="165" t="s">
        <v>251</v>
      </c>
      <c r="C141" s="165" t="s">
        <v>252</v>
      </c>
      <c r="D141" s="166" t="s">
        <v>253</v>
      </c>
      <c r="E141" s="167" t="s">
        <v>254</v>
      </c>
      <c r="F141" s="167"/>
      <c r="G141" s="167"/>
      <c r="H141" s="168" t="s">
        <v>255</v>
      </c>
      <c r="I141" s="168"/>
      <c r="J141" s="168"/>
    </row>
    <row r="142" customFormat="false" ht="15" hidden="false" customHeight="false" outlineLevel="0" collapsed="false">
      <c r="A142" s="164"/>
      <c r="B142" s="165"/>
      <c r="C142" s="165"/>
      <c r="D142" s="166"/>
      <c r="E142" s="169" t="s">
        <v>256</v>
      </c>
      <c r="F142" s="169" t="s">
        <v>257</v>
      </c>
      <c r="G142" s="169" t="s">
        <v>258</v>
      </c>
      <c r="H142" s="169" t="s">
        <v>257</v>
      </c>
      <c r="I142" s="169" t="s">
        <v>258</v>
      </c>
      <c r="J142" s="170" t="s">
        <v>259</v>
      </c>
    </row>
    <row r="143" customFormat="false" ht="15" hidden="false" customHeight="false" outlineLevel="0" collapsed="false">
      <c r="A143" s="171"/>
      <c r="B143" s="172"/>
      <c r="C143" s="173"/>
      <c r="D143" s="174"/>
      <c r="E143" s="175"/>
      <c r="F143" s="175"/>
      <c r="G143" s="175"/>
      <c r="H143" s="174"/>
      <c r="I143" s="174"/>
      <c r="J143" s="176"/>
    </row>
    <row r="144" customFormat="false" ht="15" hidden="false" customHeight="false" outlineLevel="0" collapsed="false">
      <c r="A144" s="177" t="s">
        <v>260</v>
      </c>
      <c r="B144" s="177"/>
      <c r="C144" s="177"/>
      <c r="D144" s="177"/>
      <c r="E144" s="177"/>
      <c r="F144" s="177"/>
      <c r="G144" s="177"/>
      <c r="H144" s="177"/>
      <c r="I144" s="177"/>
      <c r="J144" s="178" t="n">
        <f aca="false">SUM(J142:J143)</f>
        <v>0</v>
      </c>
    </row>
    <row r="145" customFormat="false" ht="22.5" hidden="false" customHeight="true" outlineLevel="0" collapsed="false">
      <c r="A145" s="179" t="s">
        <v>250</v>
      </c>
      <c r="B145" s="180" t="s">
        <v>251</v>
      </c>
      <c r="C145" s="181" t="s">
        <v>261</v>
      </c>
      <c r="D145" s="181" t="s">
        <v>262</v>
      </c>
      <c r="E145" s="181" t="s">
        <v>28</v>
      </c>
      <c r="F145" s="182" t="s">
        <v>263</v>
      </c>
      <c r="G145" s="182" t="s">
        <v>264</v>
      </c>
      <c r="H145" s="183" t="s">
        <v>265</v>
      </c>
      <c r="I145" s="183"/>
      <c r="J145" s="184" t="s">
        <v>266</v>
      </c>
    </row>
    <row r="146" customFormat="false" ht="15" hidden="false" customHeight="false" outlineLevel="0" collapsed="false">
      <c r="A146" s="185"/>
      <c r="B146" s="172"/>
      <c r="C146" s="173"/>
      <c r="D146" s="186"/>
      <c r="E146" s="187"/>
      <c r="F146" s="188"/>
      <c r="G146" s="189"/>
      <c r="H146" s="188"/>
      <c r="I146" s="188"/>
      <c r="J146" s="190"/>
    </row>
    <row r="147" customFormat="false" ht="15" hidden="false" customHeight="false" outlineLevel="0" collapsed="false">
      <c r="A147" s="177" t="s">
        <v>267</v>
      </c>
      <c r="B147" s="177"/>
      <c r="C147" s="177"/>
      <c r="D147" s="177"/>
      <c r="E147" s="177"/>
      <c r="F147" s="177"/>
      <c r="G147" s="177"/>
      <c r="H147" s="177"/>
      <c r="I147" s="177"/>
      <c r="J147" s="191" t="n">
        <f aca="false">SUM(J145:J146)</f>
        <v>0</v>
      </c>
      <c r="L147" s="192"/>
    </row>
    <row r="148" customFormat="false" ht="15" hidden="false" customHeight="false" outlineLevel="0" collapsed="false">
      <c r="A148" s="193" t="s">
        <v>268</v>
      </c>
      <c r="B148" s="193"/>
      <c r="C148" s="193"/>
      <c r="D148" s="193"/>
      <c r="E148" s="193"/>
      <c r="F148" s="193"/>
      <c r="G148" s="193"/>
      <c r="H148" s="193"/>
      <c r="I148" s="194" t="n">
        <v>0.05</v>
      </c>
      <c r="J148" s="195" t="n">
        <f aca="false">ROUND(J147*I148,2)</f>
        <v>0</v>
      </c>
    </row>
    <row r="149" customFormat="false" ht="15" hidden="false" customHeight="false" outlineLevel="0" collapsed="false">
      <c r="A149" s="196" t="s">
        <v>269</v>
      </c>
      <c r="B149" s="196"/>
      <c r="C149" s="196"/>
      <c r="D149" s="196"/>
      <c r="E149" s="196"/>
      <c r="F149" s="196"/>
      <c r="G149" s="196"/>
      <c r="H149" s="196"/>
      <c r="I149" s="196"/>
      <c r="J149" s="197" t="n">
        <v>1</v>
      </c>
    </row>
    <row r="150" customFormat="false" ht="15" hidden="false" customHeight="false" outlineLevel="0" collapsed="false">
      <c r="A150" s="177" t="s">
        <v>270</v>
      </c>
      <c r="B150" s="177"/>
      <c r="C150" s="177"/>
      <c r="D150" s="177"/>
      <c r="E150" s="177"/>
      <c r="F150" s="177"/>
      <c r="G150" s="177"/>
      <c r="H150" s="177"/>
      <c r="I150" s="177"/>
      <c r="J150" s="178" t="n">
        <f aca="false">ROUND((J144+J147+J148)/J149,2)</f>
        <v>0</v>
      </c>
    </row>
    <row r="151" customFormat="false" ht="15" hidden="false" customHeight="false" outlineLevel="0" collapsed="false">
      <c r="A151" s="179" t="s">
        <v>250</v>
      </c>
      <c r="B151" s="180" t="s">
        <v>251</v>
      </c>
      <c r="C151" s="181" t="s">
        <v>271</v>
      </c>
      <c r="D151" s="181" t="s">
        <v>262</v>
      </c>
      <c r="E151" s="181" t="s">
        <v>272</v>
      </c>
      <c r="F151" s="181"/>
      <c r="G151" s="181"/>
      <c r="H151" s="181" t="s">
        <v>273</v>
      </c>
      <c r="I151" s="181"/>
      <c r="J151" s="198" t="s">
        <v>259</v>
      </c>
    </row>
    <row r="152" customFormat="false" ht="15" hidden="false" customHeight="false" outlineLevel="0" collapsed="false">
      <c r="A152" s="185"/>
      <c r="B152" s="172"/>
      <c r="C152" s="173"/>
      <c r="D152" s="186"/>
      <c r="E152" s="199"/>
      <c r="F152" s="199"/>
      <c r="G152" s="199"/>
      <c r="H152" s="188"/>
      <c r="I152" s="188"/>
      <c r="J152" s="190"/>
    </row>
    <row r="153" customFormat="false" ht="15" hidden="false" customHeight="false" outlineLevel="0" collapsed="false">
      <c r="A153" s="177" t="s">
        <v>277</v>
      </c>
      <c r="B153" s="177"/>
      <c r="C153" s="177"/>
      <c r="D153" s="177"/>
      <c r="E153" s="177"/>
      <c r="F153" s="177"/>
      <c r="G153" s="177"/>
      <c r="H153" s="177"/>
      <c r="I153" s="177"/>
      <c r="J153" s="178" t="n">
        <f aca="false">SUM(J151:J152)</f>
        <v>0</v>
      </c>
    </row>
    <row r="154" customFormat="false" ht="15" hidden="false" customHeight="false" outlineLevel="0" collapsed="false">
      <c r="A154" s="179" t="s">
        <v>250</v>
      </c>
      <c r="B154" s="180" t="s">
        <v>251</v>
      </c>
      <c r="C154" s="181" t="s">
        <v>278</v>
      </c>
      <c r="D154" s="181" t="s">
        <v>262</v>
      </c>
      <c r="E154" s="181" t="s">
        <v>272</v>
      </c>
      <c r="F154" s="181"/>
      <c r="G154" s="181"/>
      <c r="H154" s="181" t="s">
        <v>273</v>
      </c>
      <c r="I154" s="181"/>
      <c r="J154" s="198" t="s">
        <v>259</v>
      </c>
    </row>
    <row r="155" customFormat="false" ht="22.5" hidden="false" customHeight="false" outlineLevel="0" collapsed="false">
      <c r="A155" s="185" t="s">
        <v>98</v>
      </c>
      <c r="B155" s="200" t="n">
        <v>4011209</v>
      </c>
      <c r="C155" s="173" t="s">
        <v>133</v>
      </c>
      <c r="D155" s="186" t="s">
        <v>131</v>
      </c>
      <c r="E155" s="199" t="n">
        <v>1</v>
      </c>
      <c r="F155" s="199"/>
      <c r="G155" s="199"/>
      <c r="H155" s="188"/>
      <c r="I155" s="188"/>
      <c r="J155" s="190" t="n">
        <f aca="false">ROUND(H155*E155,2)</f>
        <v>0</v>
      </c>
    </row>
    <row r="156" customFormat="false" ht="33.75" hidden="false" customHeight="false" outlineLevel="0" collapsed="false">
      <c r="A156" s="171" t="s">
        <v>274</v>
      </c>
      <c r="B156" s="226" t="n">
        <v>97113</v>
      </c>
      <c r="C156" s="202" t="s">
        <v>316</v>
      </c>
      <c r="D156" s="203" t="s">
        <v>37</v>
      </c>
      <c r="E156" s="204" t="n">
        <v>1</v>
      </c>
      <c r="F156" s="204"/>
      <c r="G156" s="204"/>
      <c r="H156" s="205"/>
      <c r="I156" s="205"/>
      <c r="J156" s="206" t="n">
        <f aca="false">ROUND(H156*E156,2)</f>
        <v>0</v>
      </c>
      <c r="L156" s="207"/>
    </row>
    <row r="157" customFormat="false" ht="22.5" hidden="false" customHeight="false" outlineLevel="0" collapsed="false">
      <c r="A157" s="171" t="s">
        <v>98</v>
      </c>
      <c r="B157" s="226" t="n">
        <v>4011492</v>
      </c>
      <c r="C157" s="202" t="s">
        <v>317</v>
      </c>
      <c r="D157" s="203" t="s">
        <v>101</v>
      </c>
      <c r="E157" s="204" t="n">
        <v>0.13</v>
      </c>
      <c r="F157" s="204"/>
      <c r="G157" s="204"/>
      <c r="H157" s="205"/>
      <c r="I157" s="205"/>
      <c r="J157" s="206" t="n">
        <f aca="false">ROUND(H157*E157,2)</f>
        <v>0</v>
      </c>
      <c r="L157" s="207"/>
    </row>
    <row r="158" customFormat="false" ht="33.75" hidden="false" customHeight="false" outlineLevel="0" collapsed="false">
      <c r="A158" s="171" t="s">
        <v>98</v>
      </c>
      <c r="B158" s="226" t="n">
        <v>4011538</v>
      </c>
      <c r="C158" s="202" t="s">
        <v>318</v>
      </c>
      <c r="D158" s="203" t="s">
        <v>131</v>
      </c>
      <c r="E158" s="204" t="n">
        <v>1</v>
      </c>
      <c r="F158" s="204"/>
      <c r="G158" s="204"/>
      <c r="H158" s="205"/>
      <c r="I158" s="205"/>
      <c r="J158" s="206" t="n">
        <f aca="false">ROUND(H158*E158,2)</f>
        <v>0</v>
      </c>
      <c r="L158" s="207"/>
    </row>
    <row r="159" customFormat="false" ht="33.75" hidden="false" customHeight="false" outlineLevel="0" collapsed="false">
      <c r="A159" s="171" t="s">
        <v>98</v>
      </c>
      <c r="B159" s="226" t="n">
        <v>4011520</v>
      </c>
      <c r="C159" s="202" t="s">
        <v>319</v>
      </c>
      <c r="D159" s="203" t="s">
        <v>101</v>
      </c>
      <c r="E159" s="204" t="n">
        <v>0.23</v>
      </c>
      <c r="F159" s="204"/>
      <c r="G159" s="204"/>
      <c r="H159" s="205"/>
      <c r="I159" s="205"/>
      <c r="J159" s="206" t="n">
        <f aca="false">ROUND(H159*E159,2)</f>
        <v>0</v>
      </c>
      <c r="L159" s="207"/>
    </row>
    <row r="160" customFormat="false" ht="45" hidden="false" customHeight="false" outlineLevel="0" collapsed="false">
      <c r="A160" s="171" t="s">
        <v>274</v>
      </c>
      <c r="B160" s="226" t="n">
        <v>97089</v>
      </c>
      <c r="C160" s="202" t="s">
        <v>320</v>
      </c>
      <c r="D160" s="203" t="s">
        <v>321</v>
      </c>
      <c r="E160" s="204" t="n">
        <f aca="false">E159/0.2*0.018</f>
        <v>0.0207</v>
      </c>
      <c r="F160" s="204"/>
      <c r="G160" s="204"/>
      <c r="H160" s="205"/>
      <c r="I160" s="205"/>
      <c r="J160" s="206" t="n">
        <f aca="false">ROUND(H160*E160,2)</f>
        <v>0</v>
      </c>
      <c r="L160" s="207"/>
    </row>
    <row r="161" customFormat="false" ht="33.75" hidden="false" customHeight="false" outlineLevel="0" collapsed="false">
      <c r="A161" s="171" t="s">
        <v>274</v>
      </c>
      <c r="B161" s="226" t="n">
        <v>97114</v>
      </c>
      <c r="C161" s="202" t="s">
        <v>322</v>
      </c>
      <c r="D161" s="203" t="s">
        <v>53</v>
      </c>
      <c r="E161" s="204" t="n">
        <v>0.16</v>
      </c>
      <c r="F161" s="204"/>
      <c r="G161" s="204"/>
      <c r="H161" s="205"/>
      <c r="I161" s="205"/>
      <c r="J161" s="206" t="n">
        <f aca="false">ROUND(H161*E161,2)</f>
        <v>0</v>
      </c>
      <c r="L161" s="207"/>
    </row>
    <row r="162" customFormat="false" ht="45" hidden="false" customHeight="false" outlineLevel="0" collapsed="false">
      <c r="A162" s="171" t="s">
        <v>274</v>
      </c>
      <c r="B162" s="226" t="n">
        <v>97115</v>
      </c>
      <c r="C162" s="202" t="s">
        <v>323</v>
      </c>
      <c r="D162" s="203" t="s">
        <v>321</v>
      </c>
      <c r="E162" s="204" t="n">
        <v>0.07614</v>
      </c>
      <c r="F162" s="204"/>
      <c r="G162" s="204"/>
      <c r="H162" s="205"/>
      <c r="I162" s="205"/>
      <c r="J162" s="206" t="n">
        <f aca="false">ROUND(H162*E162,2)</f>
        <v>0</v>
      </c>
      <c r="L162" s="207"/>
    </row>
    <row r="163" customFormat="false" ht="56.25" hidden="false" customHeight="false" outlineLevel="0" collapsed="false">
      <c r="A163" s="171" t="s">
        <v>274</v>
      </c>
      <c r="B163" s="226" t="n">
        <v>97119</v>
      </c>
      <c r="C163" s="202" t="s">
        <v>324</v>
      </c>
      <c r="D163" s="203" t="s">
        <v>321</v>
      </c>
      <c r="E163" s="204" t="n">
        <v>1.90425</v>
      </c>
      <c r="F163" s="204"/>
      <c r="G163" s="204"/>
      <c r="H163" s="205"/>
      <c r="I163" s="205"/>
      <c r="J163" s="206" t="n">
        <f aca="false">ROUND(H163*E163,2)</f>
        <v>0</v>
      </c>
      <c r="L163" s="207"/>
    </row>
    <row r="164" customFormat="false" ht="22.5" hidden="false" customHeight="false" outlineLevel="0" collapsed="false">
      <c r="A164" s="171" t="s">
        <v>98</v>
      </c>
      <c r="B164" s="226" t="n">
        <v>407819</v>
      </c>
      <c r="C164" s="202" t="s">
        <v>325</v>
      </c>
      <c r="D164" s="203" t="s">
        <v>326</v>
      </c>
      <c r="E164" s="204" t="n">
        <v>0.51417</v>
      </c>
      <c r="F164" s="204"/>
      <c r="G164" s="204"/>
      <c r="H164" s="205"/>
      <c r="I164" s="205"/>
      <c r="J164" s="206" t="n">
        <f aca="false">ROUND(H164*E164,2)</f>
        <v>0</v>
      </c>
      <c r="L164" s="207"/>
    </row>
    <row r="165" customFormat="false" ht="15" hidden="false" customHeight="false" outlineLevel="0" collapsed="false">
      <c r="A165" s="177" t="s">
        <v>282</v>
      </c>
      <c r="B165" s="177"/>
      <c r="C165" s="177"/>
      <c r="D165" s="177"/>
      <c r="E165" s="177"/>
      <c r="F165" s="177"/>
      <c r="G165" s="177"/>
      <c r="H165" s="177"/>
      <c r="I165" s="177"/>
      <c r="J165" s="178" t="n">
        <f aca="false">SUM(J154:J164)</f>
        <v>0</v>
      </c>
    </row>
    <row r="166" customFormat="false" ht="15" hidden="false" customHeight="false" outlineLevel="0" collapsed="false">
      <c r="A166" s="179" t="s">
        <v>250</v>
      </c>
      <c r="B166" s="180" t="s">
        <v>251</v>
      </c>
      <c r="C166" s="181" t="s">
        <v>283</v>
      </c>
      <c r="D166" s="181" t="s">
        <v>262</v>
      </c>
      <c r="E166" s="181" t="s">
        <v>272</v>
      </c>
      <c r="F166" s="181"/>
      <c r="G166" s="181"/>
      <c r="H166" s="181" t="s">
        <v>273</v>
      </c>
      <c r="I166" s="181"/>
      <c r="J166" s="198" t="s">
        <v>259</v>
      </c>
    </row>
    <row r="167" customFormat="false" ht="15" hidden="false" customHeight="false" outlineLevel="0" collapsed="false">
      <c r="A167" s="208"/>
      <c r="B167" s="209"/>
      <c r="C167" s="210"/>
      <c r="D167" s="211"/>
      <c r="E167" s="212"/>
      <c r="F167" s="212"/>
      <c r="G167" s="212"/>
      <c r="H167" s="213"/>
      <c r="I167" s="213"/>
      <c r="J167" s="214" t="n">
        <f aca="false">ROUND(H167*E167,2)</f>
        <v>0</v>
      </c>
    </row>
    <row r="168" customFormat="false" ht="15" hidden="false" customHeight="false" outlineLevel="0" collapsed="false">
      <c r="A168" s="177" t="s">
        <v>284</v>
      </c>
      <c r="B168" s="177"/>
      <c r="C168" s="177"/>
      <c r="D168" s="177"/>
      <c r="E168" s="177"/>
      <c r="F168" s="177"/>
      <c r="G168" s="177"/>
      <c r="H168" s="177"/>
      <c r="I168" s="177"/>
      <c r="J168" s="178" t="n">
        <f aca="false">SUM(J166:J167)</f>
        <v>0</v>
      </c>
    </row>
    <row r="169" customFormat="false" ht="15" hidden="false" customHeight="true" outlineLevel="0" collapsed="false">
      <c r="A169" s="215" t="s">
        <v>250</v>
      </c>
      <c r="B169" s="216" t="s">
        <v>251</v>
      </c>
      <c r="C169" s="216" t="s">
        <v>207</v>
      </c>
      <c r="D169" s="181" t="s">
        <v>285</v>
      </c>
      <c r="E169" s="181"/>
      <c r="F169" s="181" t="s">
        <v>286</v>
      </c>
      <c r="G169" s="181"/>
      <c r="H169" s="181" t="s">
        <v>273</v>
      </c>
      <c r="I169" s="181"/>
      <c r="J169" s="198" t="s">
        <v>259</v>
      </c>
    </row>
    <row r="170" customFormat="false" ht="15" hidden="false" customHeight="false" outlineLevel="0" collapsed="false">
      <c r="A170" s="215"/>
      <c r="B170" s="216"/>
      <c r="C170" s="216"/>
      <c r="D170" s="217" t="s">
        <v>287</v>
      </c>
      <c r="E170" s="217" t="s">
        <v>288</v>
      </c>
      <c r="F170" s="181"/>
      <c r="G170" s="181"/>
      <c r="H170" s="181"/>
      <c r="I170" s="181"/>
      <c r="J170" s="198"/>
    </row>
    <row r="171" customFormat="false" ht="15" hidden="false" customHeight="false" outlineLevel="0" collapsed="false">
      <c r="A171" s="208"/>
      <c r="B171" s="218"/>
      <c r="C171" s="219"/>
      <c r="D171" s="220"/>
      <c r="E171" s="220"/>
      <c r="F171" s="221"/>
      <c r="G171" s="221"/>
      <c r="H171" s="222"/>
      <c r="I171" s="222"/>
      <c r="J171" s="214" t="n">
        <f aca="false">ROUND(H171*F171,2)</f>
        <v>0</v>
      </c>
    </row>
    <row r="172" customFormat="false" ht="15.75" hidden="false" customHeight="false" outlineLevel="0" collapsed="false">
      <c r="A172" s="177" t="s">
        <v>289</v>
      </c>
      <c r="B172" s="177"/>
      <c r="C172" s="177"/>
      <c r="D172" s="177"/>
      <c r="E172" s="177"/>
      <c r="F172" s="177"/>
      <c r="G172" s="177"/>
      <c r="H172" s="177"/>
      <c r="I172" s="177"/>
      <c r="J172" s="178" t="n">
        <f aca="false">SUM(J170:J171)</f>
        <v>0</v>
      </c>
    </row>
    <row r="173" customFormat="false" ht="15.75" hidden="false" customHeight="false" outlineLevel="0" collapsed="false">
      <c r="A173" s="223" t="s">
        <v>290</v>
      </c>
      <c r="B173" s="223"/>
      <c r="C173" s="223"/>
      <c r="D173" s="223"/>
      <c r="E173" s="223"/>
      <c r="F173" s="223"/>
      <c r="G173" s="223"/>
      <c r="H173" s="223"/>
      <c r="I173" s="223"/>
      <c r="J173" s="224" t="n">
        <f aca="false">J150+J153+J165+J172+J168</f>
        <v>0</v>
      </c>
    </row>
    <row r="174" customFormat="false" ht="15" hidden="false" customHeight="true" outlineLevel="0" collapsed="false">
      <c r="A174" s="155" t="s">
        <v>245</v>
      </c>
      <c r="B174" s="156" t="n">
        <v>310002</v>
      </c>
      <c r="C174" s="157" t="s">
        <v>135</v>
      </c>
      <c r="D174" s="157"/>
      <c r="E174" s="157"/>
      <c r="F174" s="157"/>
      <c r="G174" s="157"/>
      <c r="H174" s="157"/>
      <c r="I174" s="157"/>
      <c r="J174" s="157"/>
      <c r="L174" s="158"/>
    </row>
    <row r="175" customFormat="false" ht="15.75" hidden="false" customHeight="true" outlineLevel="0" collapsed="false">
      <c r="A175" s="159" t="s">
        <v>246</v>
      </c>
      <c r="B175" s="159"/>
      <c r="C175" s="160" t="s">
        <v>299</v>
      </c>
      <c r="D175" s="160"/>
      <c r="E175" s="160"/>
      <c r="F175" s="160"/>
      <c r="G175" s="161" t="s">
        <v>248</v>
      </c>
      <c r="H175" s="162" t="s">
        <v>101</v>
      </c>
      <c r="I175" s="163" t="s">
        <v>249</v>
      </c>
      <c r="J175" s="163"/>
    </row>
    <row r="176" customFormat="false" ht="15" hidden="false" customHeight="true" outlineLevel="0" collapsed="false">
      <c r="A176" s="164" t="s">
        <v>250</v>
      </c>
      <c r="B176" s="165" t="s">
        <v>251</v>
      </c>
      <c r="C176" s="165" t="s">
        <v>252</v>
      </c>
      <c r="D176" s="166" t="s">
        <v>253</v>
      </c>
      <c r="E176" s="167" t="s">
        <v>254</v>
      </c>
      <c r="F176" s="167"/>
      <c r="G176" s="167"/>
      <c r="H176" s="168" t="s">
        <v>255</v>
      </c>
      <c r="I176" s="168"/>
      <c r="J176" s="168"/>
    </row>
    <row r="177" customFormat="false" ht="15" hidden="false" customHeight="false" outlineLevel="0" collapsed="false">
      <c r="A177" s="164"/>
      <c r="B177" s="165"/>
      <c r="C177" s="165"/>
      <c r="D177" s="166"/>
      <c r="E177" s="169" t="s">
        <v>256</v>
      </c>
      <c r="F177" s="169" t="s">
        <v>257</v>
      </c>
      <c r="G177" s="169" t="s">
        <v>258</v>
      </c>
      <c r="H177" s="169" t="s">
        <v>257</v>
      </c>
      <c r="I177" s="169" t="s">
        <v>258</v>
      </c>
      <c r="J177" s="170" t="s">
        <v>259</v>
      </c>
    </row>
    <row r="178" customFormat="false" ht="22.5" hidden="false" customHeight="false" outlineLevel="0" collapsed="false">
      <c r="A178" s="171" t="s">
        <v>98</v>
      </c>
      <c r="B178" s="172" t="s">
        <v>327</v>
      </c>
      <c r="C178" s="173" t="s">
        <v>328</v>
      </c>
      <c r="D178" s="174" t="s">
        <v>53</v>
      </c>
      <c r="E178" s="175" t="n">
        <v>1</v>
      </c>
      <c r="F178" s="175" t="n">
        <v>0.9</v>
      </c>
      <c r="G178" s="175" t="n">
        <v>0.1</v>
      </c>
      <c r="H178" s="174"/>
      <c r="I178" s="174"/>
      <c r="J178" s="176" t="n">
        <f aca="false">TRUNC(E178*((F178*H178)+(G178*I178)),2)</f>
        <v>0</v>
      </c>
    </row>
    <row r="179" customFormat="false" ht="22.5" hidden="false" customHeight="false" outlineLevel="0" collapsed="false">
      <c r="A179" s="171" t="s">
        <v>34</v>
      </c>
      <c r="B179" s="226" t="n">
        <v>30080</v>
      </c>
      <c r="C179" s="202" t="s">
        <v>329</v>
      </c>
      <c r="D179" s="227"/>
      <c r="E179" s="146" t="n">
        <v>1</v>
      </c>
      <c r="F179" s="146" t="n">
        <v>0.45</v>
      </c>
      <c r="G179" s="146" t="n">
        <v>0.55</v>
      </c>
      <c r="H179" s="227"/>
      <c r="I179" s="227"/>
      <c r="J179" s="242" t="n">
        <f aca="false">TRUNC(E179*((F179*H179)+(G179*I179)),2)</f>
        <v>0</v>
      </c>
    </row>
    <row r="180" customFormat="false" ht="22.5" hidden="false" customHeight="false" outlineLevel="0" collapsed="false">
      <c r="A180" s="171" t="s">
        <v>98</v>
      </c>
      <c r="B180" s="226" t="s">
        <v>330</v>
      </c>
      <c r="C180" s="202" t="s">
        <v>331</v>
      </c>
      <c r="D180" s="227"/>
      <c r="E180" s="146" t="n">
        <v>1</v>
      </c>
      <c r="F180" s="146" t="n">
        <v>0.35</v>
      </c>
      <c r="G180" s="146" t="n">
        <v>0.65</v>
      </c>
      <c r="H180" s="227"/>
      <c r="I180" s="227"/>
      <c r="J180" s="242" t="n">
        <f aca="false">TRUNC(E180*((F180*H180)+(G180*I180)),2)</f>
        <v>0</v>
      </c>
    </row>
    <row r="181" customFormat="false" ht="15" hidden="false" customHeight="false" outlineLevel="0" collapsed="false">
      <c r="A181" s="171" t="s">
        <v>98</v>
      </c>
      <c r="B181" s="226" t="s">
        <v>332</v>
      </c>
      <c r="C181" s="202" t="s">
        <v>333</v>
      </c>
      <c r="D181" s="227" t="s">
        <v>53</v>
      </c>
      <c r="E181" s="146" t="n">
        <v>2</v>
      </c>
      <c r="F181" s="146" t="n">
        <v>1</v>
      </c>
      <c r="G181" s="146" t="n">
        <v>0</v>
      </c>
      <c r="H181" s="227"/>
      <c r="I181" s="227"/>
      <c r="J181" s="242" t="n">
        <f aca="false">TRUNC(E181*((F181*H181)+(G181*I181)),2)</f>
        <v>0</v>
      </c>
    </row>
    <row r="182" customFormat="false" ht="22.5" hidden="false" customHeight="false" outlineLevel="0" collapsed="false">
      <c r="A182" s="171" t="s">
        <v>98</v>
      </c>
      <c r="B182" s="226" t="s">
        <v>334</v>
      </c>
      <c r="C182" s="202" t="s">
        <v>335</v>
      </c>
      <c r="D182" s="227" t="s">
        <v>53</v>
      </c>
      <c r="E182" s="146" t="n">
        <v>1</v>
      </c>
      <c r="F182" s="146" t="n">
        <v>0.6</v>
      </c>
      <c r="G182" s="146" t="n">
        <v>0.4</v>
      </c>
      <c r="H182" s="227"/>
      <c r="I182" s="227"/>
      <c r="J182" s="242" t="n">
        <f aca="false">TRUNC(E182*((F182*H182)+(G182*I182)),2)</f>
        <v>0</v>
      </c>
    </row>
    <row r="183" customFormat="false" ht="33.75" hidden="false" customHeight="false" outlineLevel="0" collapsed="false">
      <c r="A183" s="171" t="s">
        <v>98</v>
      </c>
      <c r="B183" s="226" t="s">
        <v>336</v>
      </c>
      <c r="C183" s="202" t="s">
        <v>337</v>
      </c>
      <c r="D183" s="227" t="s">
        <v>53</v>
      </c>
      <c r="E183" s="146" t="n">
        <v>1</v>
      </c>
      <c r="F183" s="146" t="n">
        <v>0.3</v>
      </c>
      <c r="G183" s="146" t="n">
        <v>0.7</v>
      </c>
      <c r="H183" s="227"/>
      <c r="I183" s="227"/>
      <c r="J183" s="242" t="n">
        <f aca="false">TRUNC(E183*((F183*H183)+(G183*I183)),2)</f>
        <v>0</v>
      </c>
    </row>
    <row r="184" customFormat="false" ht="22.5" hidden="false" customHeight="false" outlineLevel="0" collapsed="false">
      <c r="A184" s="171" t="s">
        <v>98</v>
      </c>
      <c r="B184" s="226" t="s">
        <v>338</v>
      </c>
      <c r="C184" s="202" t="s">
        <v>339</v>
      </c>
      <c r="D184" s="227"/>
      <c r="E184" s="146" t="n">
        <v>1</v>
      </c>
      <c r="F184" s="146" t="n">
        <v>1</v>
      </c>
      <c r="G184" s="146" t="n">
        <v>0</v>
      </c>
      <c r="H184" s="227"/>
      <c r="I184" s="227"/>
      <c r="J184" s="242" t="n">
        <f aca="false">TRUNC(E184*((F184*H184)+(G184*I184)),2)</f>
        <v>0</v>
      </c>
    </row>
    <row r="185" customFormat="false" ht="15" hidden="false" customHeight="false" outlineLevel="0" collapsed="false">
      <c r="A185" s="171" t="s">
        <v>98</v>
      </c>
      <c r="B185" s="244" t="s">
        <v>340</v>
      </c>
      <c r="C185" s="231" t="s">
        <v>341</v>
      </c>
      <c r="D185" s="233" t="s">
        <v>53</v>
      </c>
      <c r="E185" s="234" t="n">
        <v>1</v>
      </c>
      <c r="F185" s="234" t="n">
        <v>0.35</v>
      </c>
      <c r="G185" s="234" t="n">
        <v>0.65</v>
      </c>
      <c r="H185" s="233"/>
      <c r="I185" s="233"/>
      <c r="J185" s="245" t="n">
        <f aca="false">TRUNC(E185*((F185*H185)+(G185*I185)),2)</f>
        <v>0</v>
      </c>
    </row>
    <row r="186" customFormat="false" ht="15" hidden="false" customHeight="false" outlineLevel="0" collapsed="false">
      <c r="A186" s="177" t="s">
        <v>260</v>
      </c>
      <c r="B186" s="177"/>
      <c r="C186" s="177"/>
      <c r="D186" s="177"/>
      <c r="E186" s="177"/>
      <c r="F186" s="177"/>
      <c r="G186" s="177"/>
      <c r="H186" s="177"/>
      <c r="I186" s="177"/>
      <c r="J186" s="178" t="n">
        <f aca="false">SUM(J177:J185)</f>
        <v>0</v>
      </c>
    </row>
    <row r="187" customFormat="false" ht="22.5" hidden="false" customHeight="true" outlineLevel="0" collapsed="false">
      <c r="A187" s="179" t="s">
        <v>250</v>
      </c>
      <c r="B187" s="180" t="s">
        <v>251</v>
      </c>
      <c r="C187" s="181" t="s">
        <v>261</v>
      </c>
      <c r="D187" s="181" t="s">
        <v>262</v>
      </c>
      <c r="E187" s="181" t="s">
        <v>28</v>
      </c>
      <c r="F187" s="182" t="s">
        <v>263</v>
      </c>
      <c r="G187" s="182" t="s">
        <v>264</v>
      </c>
      <c r="H187" s="183" t="s">
        <v>265</v>
      </c>
      <c r="I187" s="183"/>
      <c r="J187" s="184" t="s">
        <v>266</v>
      </c>
    </row>
    <row r="188" customFormat="false" ht="22.5" hidden="false" customHeight="false" outlineLevel="0" collapsed="false">
      <c r="A188" s="171" t="s">
        <v>34</v>
      </c>
      <c r="B188" s="226" t="n">
        <v>20063</v>
      </c>
      <c r="C188" s="173" t="s">
        <v>342</v>
      </c>
      <c r="D188" s="186" t="s">
        <v>65</v>
      </c>
      <c r="E188" s="146" t="n">
        <v>0.5</v>
      </c>
      <c r="F188" s="188"/>
      <c r="G188" s="189"/>
      <c r="H188" s="188" t="n">
        <f aca="false">F188*(1+G188)</f>
        <v>0</v>
      </c>
      <c r="I188" s="188"/>
      <c r="J188" s="190" t="n">
        <f aca="false">TRUNC(H188*E188,2)</f>
        <v>0</v>
      </c>
    </row>
    <row r="189" customFormat="false" ht="22.5" hidden="false" customHeight="false" outlineLevel="0" collapsed="false">
      <c r="A189" s="171" t="s">
        <v>34</v>
      </c>
      <c r="B189" s="226" t="n">
        <v>20088</v>
      </c>
      <c r="C189" s="202" t="s">
        <v>343</v>
      </c>
      <c r="D189" s="203" t="s">
        <v>65</v>
      </c>
      <c r="E189" s="146" t="n">
        <v>1</v>
      </c>
      <c r="F189" s="205"/>
      <c r="G189" s="228"/>
      <c r="H189" s="205" t="n">
        <f aca="false">F189*(1+G189)</f>
        <v>0</v>
      </c>
      <c r="I189" s="205"/>
      <c r="J189" s="206" t="n">
        <f aca="false">TRUNC(H189*E189,2)</f>
        <v>0</v>
      </c>
    </row>
    <row r="190" customFormat="false" ht="15" hidden="false" customHeight="false" outlineLevel="0" collapsed="false">
      <c r="A190" s="229" t="s">
        <v>98</v>
      </c>
      <c r="B190" s="238" t="s">
        <v>297</v>
      </c>
      <c r="C190" s="231" t="s">
        <v>298</v>
      </c>
      <c r="D190" s="232" t="s">
        <v>65</v>
      </c>
      <c r="E190" s="146" t="n">
        <v>4</v>
      </c>
      <c r="F190" s="234"/>
      <c r="G190" s="235"/>
      <c r="H190" s="234" t="n">
        <f aca="false">F190*(1+G190)</f>
        <v>0</v>
      </c>
      <c r="I190" s="234"/>
      <c r="J190" s="236" t="n">
        <f aca="false">TRUNC(H190*E190,2)</f>
        <v>0</v>
      </c>
    </row>
    <row r="191" customFormat="false" ht="15" hidden="false" customHeight="false" outlineLevel="0" collapsed="false">
      <c r="A191" s="177" t="s">
        <v>267</v>
      </c>
      <c r="B191" s="177"/>
      <c r="C191" s="177"/>
      <c r="D191" s="177"/>
      <c r="E191" s="177"/>
      <c r="F191" s="177"/>
      <c r="G191" s="177"/>
      <c r="H191" s="177"/>
      <c r="I191" s="177"/>
      <c r="J191" s="191" t="n">
        <f aca="false">SUM(J187:J190)</f>
        <v>0</v>
      </c>
      <c r="L191" s="192"/>
    </row>
    <row r="192" customFormat="false" ht="15" hidden="false" customHeight="false" outlineLevel="0" collapsed="false">
      <c r="A192" s="246" t="s">
        <v>268</v>
      </c>
      <c r="B192" s="246"/>
      <c r="C192" s="246"/>
      <c r="D192" s="246"/>
      <c r="E192" s="246"/>
      <c r="F192" s="246"/>
      <c r="G192" s="246"/>
      <c r="H192" s="246"/>
      <c r="I192" s="194" t="n">
        <v>0.05</v>
      </c>
      <c r="J192" s="247" t="n">
        <f aca="false">ROUND(J191*I192,2)</f>
        <v>0</v>
      </c>
    </row>
    <row r="193" customFormat="false" ht="15" hidden="false" customHeight="false" outlineLevel="0" collapsed="false">
      <c r="A193" s="248" t="s">
        <v>269</v>
      </c>
      <c r="B193" s="248"/>
      <c r="C193" s="248"/>
      <c r="D193" s="248"/>
      <c r="E193" s="248"/>
      <c r="F193" s="248"/>
      <c r="G193" s="248"/>
      <c r="H193" s="248"/>
      <c r="I193" s="248"/>
      <c r="J193" s="249" t="n">
        <v>60</v>
      </c>
    </row>
    <row r="194" customFormat="false" ht="15" hidden="false" customHeight="false" outlineLevel="0" collapsed="false">
      <c r="A194" s="177" t="s">
        <v>270</v>
      </c>
      <c r="B194" s="177"/>
      <c r="C194" s="177"/>
      <c r="D194" s="177"/>
      <c r="E194" s="177"/>
      <c r="F194" s="177"/>
      <c r="G194" s="177"/>
      <c r="H194" s="177"/>
      <c r="I194" s="177"/>
      <c r="J194" s="178" t="n">
        <f aca="false">ROUND((J186+J191+J192)/J193,2)</f>
        <v>0</v>
      </c>
    </row>
    <row r="195" customFormat="false" ht="15" hidden="false" customHeight="false" outlineLevel="0" collapsed="false">
      <c r="A195" s="179" t="s">
        <v>250</v>
      </c>
      <c r="B195" s="180" t="s">
        <v>251</v>
      </c>
      <c r="C195" s="181" t="s">
        <v>271</v>
      </c>
      <c r="D195" s="181" t="s">
        <v>262</v>
      </c>
      <c r="E195" s="181" t="s">
        <v>272</v>
      </c>
      <c r="F195" s="181"/>
      <c r="G195" s="181"/>
      <c r="H195" s="181" t="s">
        <v>273</v>
      </c>
      <c r="I195" s="181"/>
      <c r="J195" s="198" t="s">
        <v>259</v>
      </c>
    </row>
    <row r="196" customFormat="false" ht="22.5" hidden="false" customHeight="false" outlineLevel="0" collapsed="false">
      <c r="A196" s="171" t="s">
        <v>34</v>
      </c>
      <c r="B196" s="226" t="n">
        <v>10118</v>
      </c>
      <c r="C196" s="173" t="s">
        <v>344</v>
      </c>
      <c r="D196" s="186" t="s">
        <v>111</v>
      </c>
      <c r="E196" s="199" t="n">
        <v>0.7</v>
      </c>
      <c r="F196" s="199"/>
      <c r="G196" s="199"/>
      <c r="H196" s="188"/>
      <c r="I196" s="188"/>
      <c r="J196" s="190" t="n">
        <f aca="false">TRUNC(H196*E196,2)</f>
        <v>0</v>
      </c>
    </row>
    <row r="197" customFormat="false" ht="22.5" hidden="false" customHeight="false" outlineLevel="0" collapsed="false">
      <c r="A197" s="171" t="s">
        <v>34</v>
      </c>
      <c r="B197" s="250" t="n">
        <v>10092</v>
      </c>
      <c r="C197" s="202" t="s">
        <v>345</v>
      </c>
      <c r="D197" s="203" t="s">
        <v>326</v>
      </c>
      <c r="E197" s="251" t="n">
        <v>63</v>
      </c>
      <c r="F197" s="251"/>
      <c r="G197" s="251"/>
      <c r="H197" s="205"/>
      <c r="I197" s="205"/>
      <c r="J197" s="206" t="n">
        <f aca="false">TRUNC(H197*E197,2)</f>
        <v>0</v>
      </c>
    </row>
    <row r="198" customFormat="false" ht="15" hidden="false" customHeight="false" outlineLevel="0" collapsed="false">
      <c r="A198" s="177" t="s">
        <v>277</v>
      </c>
      <c r="B198" s="177"/>
      <c r="C198" s="177"/>
      <c r="D198" s="177"/>
      <c r="E198" s="177"/>
      <c r="F198" s="177"/>
      <c r="G198" s="177"/>
      <c r="H198" s="177"/>
      <c r="I198" s="177"/>
      <c r="J198" s="178" t="n">
        <f aca="false">SUM(J195:J197)</f>
        <v>0</v>
      </c>
    </row>
    <row r="199" customFormat="false" ht="15" hidden="false" customHeight="false" outlineLevel="0" collapsed="false">
      <c r="A199" s="179" t="s">
        <v>250</v>
      </c>
      <c r="B199" s="180" t="s">
        <v>251</v>
      </c>
      <c r="C199" s="181" t="s">
        <v>278</v>
      </c>
      <c r="D199" s="181" t="s">
        <v>262</v>
      </c>
      <c r="E199" s="181" t="s">
        <v>272</v>
      </c>
      <c r="F199" s="181"/>
      <c r="G199" s="181"/>
      <c r="H199" s="181" t="s">
        <v>273</v>
      </c>
      <c r="I199" s="181"/>
      <c r="J199" s="198" t="s">
        <v>259</v>
      </c>
    </row>
    <row r="200" customFormat="false" ht="15" hidden="false" customHeight="false" outlineLevel="0" collapsed="false">
      <c r="A200" s="185"/>
      <c r="B200" s="200"/>
      <c r="C200" s="173"/>
      <c r="D200" s="186"/>
      <c r="E200" s="199"/>
      <c r="F200" s="199"/>
      <c r="G200" s="199"/>
      <c r="H200" s="188"/>
      <c r="I200" s="188"/>
      <c r="J200" s="190"/>
    </row>
    <row r="201" customFormat="false" ht="15" hidden="false" customHeight="false" outlineLevel="0" collapsed="false">
      <c r="A201" s="177" t="s">
        <v>282</v>
      </c>
      <c r="B201" s="177"/>
      <c r="C201" s="177"/>
      <c r="D201" s="177"/>
      <c r="E201" s="177"/>
      <c r="F201" s="177"/>
      <c r="G201" s="177"/>
      <c r="H201" s="177"/>
      <c r="I201" s="177"/>
      <c r="J201" s="178" t="n">
        <f aca="false">SUM(J199:J200)</f>
        <v>0</v>
      </c>
    </row>
    <row r="202" customFormat="false" ht="15" hidden="false" customHeight="false" outlineLevel="0" collapsed="false">
      <c r="A202" s="179" t="s">
        <v>250</v>
      </c>
      <c r="B202" s="180" t="s">
        <v>251</v>
      </c>
      <c r="C202" s="181" t="s">
        <v>283</v>
      </c>
      <c r="D202" s="181" t="s">
        <v>262</v>
      </c>
      <c r="E202" s="181" t="s">
        <v>272</v>
      </c>
      <c r="F202" s="181"/>
      <c r="G202" s="181"/>
      <c r="H202" s="181" t="s">
        <v>273</v>
      </c>
      <c r="I202" s="181"/>
      <c r="J202" s="198" t="s">
        <v>259</v>
      </c>
    </row>
    <row r="203" customFormat="false" ht="15" hidden="false" customHeight="false" outlineLevel="0" collapsed="false">
      <c r="A203" s="208"/>
      <c r="B203" s="209"/>
      <c r="C203" s="210"/>
      <c r="D203" s="211"/>
      <c r="E203" s="212"/>
      <c r="F203" s="212"/>
      <c r="G203" s="212"/>
      <c r="H203" s="213"/>
      <c r="I203" s="213"/>
      <c r="J203" s="214" t="n">
        <f aca="false">ROUND(H203*E203,2)</f>
        <v>0</v>
      </c>
    </row>
    <row r="204" customFormat="false" ht="15" hidden="false" customHeight="false" outlineLevel="0" collapsed="false">
      <c r="A204" s="177" t="s">
        <v>284</v>
      </c>
      <c r="B204" s="177"/>
      <c r="C204" s="177"/>
      <c r="D204" s="177"/>
      <c r="E204" s="177"/>
      <c r="F204" s="177"/>
      <c r="G204" s="177"/>
      <c r="H204" s="177"/>
      <c r="I204" s="177"/>
      <c r="J204" s="178" t="n">
        <f aca="false">SUM(J202:J203)</f>
        <v>0</v>
      </c>
    </row>
    <row r="205" customFormat="false" ht="15" hidden="false" customHeight="true" outlineLevel="0" collapsed="false">
      <c r="A205" s="215" t="s">
        <v>250</v>
      </c>
      <c r="B205" s="216" t="s">
        <v>251</v>
      </c>
      <c r="C205" s="216" t="s">
        <v>207</v>
      </c>
      <c r="D205" s="181" t="s">
        <v>285</v>
      </c>
      <c r="E205" s="181"/>
      <c r="F205" s="181" t="s">
        <v>286</v>
      </c>
      <c r="G205" s="181"/>
      <c r="H205" s="181" t="s">
        <v>273</v>
      </c>
      <c r="I205" s="181"/>
      <c r="J205" s="198" t="s">
        <v>259</v>
      </c>
    </row>
    <row r="206" customFormat="false" ht="15" hidden="false" customHeight="false" outlineLevel="0" collapsed="false">
      <c r="A206" s="215"/>
      <c r="B206" s="216"/>
      <c r="C206" s="216"/>
      <c r="D206" s="217" t="s">
        <v>287</v>
      </c>
      <c r="E206" s="217" t="s">
        <v>288</v>
      </c>
      <c r="F206" s="181"/>
      <c r="G206" s="181"/>
      <c r="H206" s="181"/>
      <c r="I206" s="181"/>
      <c r="J206" s="198"/>
    </row>
    <row r="207" customFormat="false" ht="15" hidden="false" customHeight="false" outlineLevel="0" collapsed="false">
      <c r="A207" s="208"/>
      <c r="B207" s="218"/>
      <c r="C207" s="219"/>
      <c r="D207" s="220"/>
      <c r="E207" s="220"/>
      <c r="F207" s="221"/>
      <c r="G207" s="221"/>
      <c r="H207" s="222"/>
      <c r="I207" s="222"/>
      <c r="J207" s="214" t="n">
        <f aca="false">ROUND(H207*F207,2)</f>
        <v>0</v>
      </c>
    </row>
    <row r="208" customFormat="false" ht="15.75" hidden="false" customHeight="false" outlineLevel="0" collapsed="false">
      <c r="A208" s="177" t="s">
        <v>289</v>
      </c>
      <c r="B208" s="177"/>
      <c r="C208" s="177"/>
      <c r="D208" s="177"/>
      <c r="E208" s="177"/>
      <c r="F208" s="177"/>
      <c r="G208" s="177"/>
      <c r="H208" s="177"/>
      <c r="I208" s="177"/>
      <c r="J208" s="178" t="n">
        <f aca="false">SUM(J206:J207)</f>
        <v>0</v>
      </c>
    </row>
    <row r="209" customFormat="false" ht="15.75" hidden="false" customHeight="false" outlineLevel="0" collapsed="false">
      <c r="A209" s="223" t="s">
        <v>290</v>
      </c>
      <c r="B209" s="223"/>
      <c r="C209" s="223"/>
      <c r="D209" s="223"/>
      <c r="E209" s="223"/>
      <c r="F209" s="223"/>
      <c r="G209" s="223"/>
      <c r="H209" s="223"/>
      <c r="I209" s="223"/>
      <c r="J209" s="224" t="n">
        <f aca="false">J194+J198+J201+J208+J204</f>
        <v>0</v>
      </c>
    </row>
    <row r="210" customFormat="false" ht="15" hidden="false" customHeight="true" outlineLevel="0" collapsed="false">
      <c r="A210" s="155" t="s">
        <v>245</v>
      </c>
      <c r="B210" s="156" t="n">
        <v>310003</v>
      </c>
      <c r="C210" s="157" t="s">
        <v>139</v>
      </c>
      <c r="D210" s="157"/>
      <c r="E210" s="157"/>
      <c r="F210" s="157"/>
      <c r="G210" s="157"/>
      <c r="H210" s="157"/>
      <c r="I210" s="157"/>
      <c r="J210" s="157"/>
      <c r="L210" s="158"/>
    </row>
    <row r="211" customFormat="false" ht="26.25" hidden="false" customHeight="true" outlineLevel="0" collapsed="false">
      <c r="A211" s="159" t="s">
        <v>246</v>
      </c>
      <c r="B211" s="159"/>
      <c r="C211" s="160" t="s">
        <v>346</v>
      </c>
      <c r="D211" s="160"/>
      <c r="E211" s="160"/>
      <c r="F211" s="160"/>
      <c r="G211" s="161" t="s">
        <v>248</v>
      </c>
      <c r="H211" s="162" t="s">
        <v>131</v>
      </c>
      <c r="I211" s="163" t="s">
        <v>347</v>
      </c>
      <c r="J211" s="163"/>
    </row>
    <row r="212" customFormat="false" ht="15" hidden="false" customHeight="true" outlineLevel="0" collapsed="false">
      <c r="A212" s="164" t="s">
        <v>250</v>
      </c>
      <c r="B212" s="165" t="s">
        <v>251</v>
      </c>
      <c r="C212" s="165" t="s">
        <v>252</v>
      </c>
      <c r="D212" s="166" t="s">
        <v>253</v>
      </c>
      <c r="E212" s="167" t="s">
        <v>254</v>
      </c>
      <c r="F212" s="167"/>
      <c r="G212" s="167"/>
      <c r="H212" s="168" t="s">
        <v>255</v>
      </c>
      <c r="I212" s="168"/>
      <c r="J212" s="168"/>
    </row>
    <row r="213" customFormat="false" ht="15" hidden="false" customHeight="false" outlineLevel="0" collapsed="false">
      <c r="A213" s="164"/>
      <c r="B213" s="165"/>
      <c r="C213" s="165"/>
      <c r="D213" s="166"/>
      <c r="E213" s="169" t="s">
        <v>256</v>
      </c>
      <c r="F213" s="169" t="s">
        <v>257</v>
      </c>
      <c r="G213" s="169" t="s">
        <v>258</v>
      </c>
      <c r="H213" s="169" t="s">
        <v>257</v>
      </c>
      <c r="I213" s="169" t="s">
        <v>258</v>
      </c>
      <c r="J213" s="170" t="s">
        <v>259</v>
      </c>
    </row>
    <row r="214" customFormat="false" ht="22.5" hidden="false" customHeight="false" outlineLevel="0" collapsed="false">
      <c r="A214" s="171" t="s">
        <v>34</v>
      </c>
      <c r="B214" s="172" t="n">
        <v>30032</v>
      </c>
      <c r="C214" s="173" t="s">
        <v>348</v>
      </c>
      <c r="D214" s="174"/>
      <c r="E214" s="175" t="n">
        <v>1</v>
      </c>
      <c r="F214" s="175" t="n">
        <v>0.1</v>
      </c>
      <c r="G214" s="175" t="n">
        <v>0.9</v>
      </c>
      <c r="H214" s="174"/>
      <c r="I214" s="174"/>
      <c r="J214" s="176" t="n">
        <f aca="false">TRUNC(E214*((F214*H214)+(G214*I214)),2)</f>
        <v>0</v>
      </c>
    </row>
    <row r="215" customFormat="false" ht="15" hidden="false" customHeight="false" outlineLevel="0" collapsed="false">
      <c r="A215" s="177" t="s">
        <v>260</v>
      </c>
      <c r="B215" s="177"/>
      <c r="C215" s="177"/>
      <c r="D215" s="177"/>
      <c r="E215" s="177"/>
      <c r="F215" s="177"/>
      <c r="G215" s="177"/>
      <c r="H215" s="177"/>
      <c r="I215" s="177"/>
      <c r="J215" s="178" t="n">
        <f aca="false">SUM(J213:J214)</f>
        <v>0</v>
      </c>
    </row>
    <row r="216" customFormat="false" ht="22.5" hidden="false" customHeight="true" outlineLevel="0" collapsed="false">
      <c r="A216" s="179" t="s">
        <v>250</v>
      </c>
      <c r="B216" s="180" t="s">
        <v>251</v>
      </c>
      <c r="C216" s="181" t="s">
        <v>261</v>
      </c>
      <c r="D216" s="181" t="s">
        <v>262</v>
      </c>
      <c r="E216" s="181" t="s">
        <v>28</v>
      </c>
      <c r="F216" s="182" t="s">
        <v>263</v>
      </c>
      <c r="G216" s="182" t="s">
        <v>264</v>
      </c>
      <c r="H216" s="183" t="s">
        <v>265</v>
      </c>
      <c r="I216" s="183"/>
      <c r="J216" s="184" t="s">
        <v>266</v>
      </c>
    </row>
    <row r="217" customFormat="false" ht="22.5" hidden="false" customHeight="false" outlineLevel="0" collapsed="false">
      <c r="A217" s="171" t="s">
        <v>34</v>
      </c>
      <c r="B217" s="172" t="n">
        <v>20035</v>
      </c>
      <c r="C217" s="173" t="s">
        <v>349</v>
      </c>
      <c r="D217" s="186" t="s">
        <v>65</v>
      </c>
      <c r="E217" s="187" t="n">
        <v>1</v>
      </c>
      <c r="F217" s="188"/>
      <c r="G217" s="189"/>
      <c r="H217" s="188" t="n">
        <f aca="false">F217*(1+G217)</f>
        <v>0</v>
      </c>
      <c r="I217" s="188"/>
      <c r="J217" s="190" t="n">
        <f aca="false">TRUNC(H217*E217,2)</f>
        <v>0</v>
      </c>
    </row>
    <row r="218" customFormat="false" ht="22.5" hidden="false" customHeight="false" outlineLevel="0" collapsed="false">
      <c r="A218" s="171" t="s">
        <v>34</v>
      </c>
      <c r="B218" s="226" t="n">
        <v>20065</v>
      </c>
      <c r="C218" s="202" t="s">
        <v>350</v>
      </c>
      <c r="D218" s="203" t="s">
        <v>65</v>
      </c>
      <c r="E218" s="252" t="n">
        <v>0.5</v>
      </c>
      <c r="F218" s="205"/>
      <c r="G218" s="228"/>
      <c r="H218" s="205" t="n">
        <f aca="false">F218*(1+G218)</f>
        <v>0</v>
      </c>
      <c r="I218" s="205"/>
      <c r="J218" s="206" t="n">
        <f aca="false">TRUNC(H218*E218,2)</f>
        <v>0</v>
      </c>
    </row>
    <row r="219" customFormat="false" ht="22.5" hidden="false" customHeight="false" outlineLevel="0" collapsed="false">
      <c r="A219" s="171" t="s">
        <v>34</v>
      </c>
      <c r="B219" s="244" t="n">
        <v>20002</v>
      </c>
      <c r="C219" s="231" t="s">
        <v>298</v>
      </c>
      <c r="D219" s="232" t="s">
        <v>65</v>
      </c>
      <c r="E219" s="253" t="n">
        <v>2</v>
      </c>
      <c r="F219" s="234"/>
      <c r="G219" s="235"/>
      <c r="H219" s="234" t="n">
        <f aca="false">F219*(1+G219)</f>
        <v>0</v>
      </c>
      <c r="I219" s="234"/>
      <c r="J219" s="236" t="n">
        <f aca="false">TRUNC(H219*E219,2)</f>
        <v>0</v>
      </c>
    </row>
    <row r="220" customFormat="false" ht="15" hidden="false" customHeight="false" outlineLevel="0" collapsed="false">
      <c r="A220" s="177" t="s">
        <v>267</v>
      </c>
      <c r="B220" s="177"/>
      <c r="C220" s="177"/>
      <c r="D220" s="177"/>
      <c r="E220" s="177"/>
      <c r="F220" s="177"/>
      <c r="G220" s="177"/>
      <c r="H220" s="177"/>
      <c r="I220" s="177"/>
      <c r="J220" s="191" t="n">
        <f aca="false">SUM(J216:J219)</f>
        <v>0</v>
      </c>
      <c r="L220" s="192"/>
    </row>
    <row r="221" customFormat="false" ht="15" hidden="false" customHeight="false" outlineLevel="0" collapsed="false">
      <c r="A221" s="193" t="s">
        <v>268</v>
      </c>
      <c r="B221" s="193"/>
      <c r="C221" s="193"/>
      <c r="D221" s="193"/>
      <c r="E221" s="193"/>
      <c r="F221" s="193"/>
      <c r="G221" s="193"/>
      <c r="H221" s="193"/>
      <c r="I221" s="194" t="n">
        <v>0.05</v>
      </c>
      <c r="J221" s="195" t="n">
        <f aca="false">ROUND(J220*I221,2)</f>
        <v>0</v>
      </c>
    </row>
    <row r="222" customFormat="false" ht="15" hidden="false" customHeight="false" outlineLevel="0" collapsed="false">
      <c r="A222" s="196" t="s">
        <v>269</v>
      </c>
      <c r="B222" s="196"/>
      <c r="C222" s="196"/>
      <c r="D222" s="196"/>
      <c r="E222" s="196"/>
      <c r="F222" s="196"/>
      <c r="G222" s="196"/>
      <c r="H222" s="196"/>
      <c r="I222" s="196"/>
      <c r="J222" s="197" t="n">
        <v>5</v>
      </c>
    </row>
    <row r="223" customFormat="false" ht="15" hidden="false" customHeight="false" outlineLevel="0" collapsed="false">
      <c r="A223" s="177" t="s">
        <v>270</v>
      </c>
      <c r="B223" s="177"/>
      <c r="C223" s="177"/>
      <c r="D223" s="177"/>
      <c r="E223" s="177"/>
      <c r="F223" s="177"/>
      <c r="G223" s="177"/>
      <c r="H223" s="177"/>
      <c r="I223" s="177"/>
      <c r="J223" s="178" t="n">
        <f aca="false">ROUND((J215+J220+J221)/J222,2)</f>
        <v>0</v>
      </c>
    </row>
    <row r="224" customFormat="false" ht="15" hidden="false" customHeight="false" outlineLevel="0" collapsed="false">
      <c r="A224" s="179" t="s">
        <v>250</v>
      </c>
      <c r="B224" s="180" t="s">
        <v>251</v>
      </c>
      <c r="C224" s="181" t="s">
        <v>271</v>
      </c>
      <c r="D224" s="181" t="s">
        <v>262</v>
      </c>
      <c r="E224" s="181" t="s">
        <v>272</v>
      </c>
      <c r="F224" s="181"/>
      <c r="G224" s="181"/>
      <c r="H224" s="181" t="s">
        <v>273</v>
      </c>
      <c r="I224" s="181"/>
      <c r="J224" s="198" t="s">
        <v>259</v>
      </c>
    </row>
    <row r="225" customFormat="false" ht="22.5" hidden="false" customHeight="false" outlineLevel="0" collapsed="false">
      <c r="A225" s="171" t="s">
        <v>34</v>
      </c>
      <c r="B225" s="172" t="n">
        <v>10109</v>
      </c>
      <c r="C225" s="173" t="s">
        <v>351</v>
      </c>
      <c r="D225" s="186" t="s">
        <v>111</v>
      </c>
      <c r="E225" s="199" t="n">
        <v>0.05</v>
      </c>
      <c r="F225" s="199"/>
      <c r="G225" s="199"/>
      <c r="H225" s="188"/>
      <c r="I225" s="188"/>
      <c r="J225" s="190" t="n">
        <f aca="false">TRUNC(H225*E225,2)</f>
        <v>0</v>
      </c>
    </row>
    <row r="226" customFormat="false" ht="15" hidden="false" customHeight="false" outlineLevel="0" collapsed="false">
      <c r="A226" s="177" t="s">
        <v>277</v>
      </c>
      <c r="B226" s="177"/>
      <c r="C226" s="177"/>
      <c r="D226" s="177"/>
      <c r="E226" s="177"/>
      <c r="F226" s="177"/>
      <c r="G226" s="177"/>
      <c r="H226" s="177"/>
      <c r="I226" s="177"/>
      <c r="J226" s="178" t="n">
        <f aca="false">SUM(J224:J225)</f>
        <v>0</v>
      </c>
    </row>
    <row r="227" customFormat="false" ht="15" hidden="false" customHeight="false" outlineLevel="0" collapsed="false">
      <c r="A227" s="179" t="s">
        <v>250</v>
      </c>
      <c r="B227" s="180" t="s">
        <v>251</v>
      </c>
      <c r="C227" s="181" t="s">
        <v>278</v>
      </c>
      <c r="D227" s="181" t="s">
        <v>262</v>
      </c>
      <c r="E227" s="181" t="s">
        <v>272</v>
      </c>
      <c r="F227" s="181"/>
      <c r="G227" s="181"/>
      <c r="H227" s="181" t="s">
        <v>273</v>
      </c>
      <c r="I227" s="181"/>
      <c r="J227" s="198" t="s">
        <v>259</v>
      </c>
    </row>
    <row r="228" customFormat="false" ht="15" hidden="false" customHeight="false" outlineLevel="0" collapsed="false">
      <c r="A228" s="185"/>
      <c r="B228" s="200"/>
      <c r="C228" s="173"/>
      <c r="D228" s="186"/>
      <c r="E228" s="199"/>
      <c r="F228" s="199"/>
      <c r="G228" s="199"/>
      <c r="H228" s="188"/>
      <c r="I228" s="188"/>
      <c r="J228" s="190"/>
    </row>
    <row r="229" customFormat="false" ht="15" hidden="false" customHeight="false" outlineLevel="0" collapsed="false">
      <c r="A229" s="177" t="s">
        <v>282</v>
      </c>
      <c r="B229" s="177"/>
      <c r="C229" s="177"/>
      <c r="D229" s="177"/>
      <c r="E229" s="177"/>
      <c r="F229" s="177"/>
      <c r="G229" s="177"/>
      <c r="H229" s="177"/>
      <c r="I229" s="177"/>
      <c r="J229" s="178" t="n">
        <f aca="false">SUM(J227:J228)</f>
        <v>0</v>
      </c>
    </row>
    <row r="230" customFormat="false" ht="15" hidden="false" customHeight="false" outlineLevel="0" collapsed="false">
      <c r="A230" s="179" t="s">
        <v>250</v>
      </c>
      <c r="B230" s="180" t="s">
        <v>251</v>
      </c>
      <c r="C230" s="181" t="s">
        <v>283</v>
      </c>
      <c r="D230" s="181" t="s">
        <v>262</v>
      </c>
      <c r="E230" s="181" t="s">
        <v>272</v>
      </c>
      <c r="F230" s="181"/>
      <c r="G230" s="181"/>
      <c r="H230" s="181" t="s">
        <v>273</v>
      </c>
      <c r="I230" s="181"/>
      <c r="J230" s="198" t="s">
        <v>259</v>
      </c>
    </row>
    <row r="231" customFormat="false" ht="15" hidden="false" customHeight="false" outlineLevel="0" collapsed="false">
      <c r="A231" s="208"/>
      <c r="B231" s="209"/>
      <c r="C231" s="210"/>
      <c r="D231" s="211"/>
      <c r="E231" s="212"/>
      <c r="F231" s="212"/>
      <c r="G231" s="212"/>
      <c r="H231" s="213"/>
      <c r="I231" s="213"/>
      <c r="J231" s="214" t="n">
        <f aca="false">ROUND(H231*E231,2)</f>
        <v>0</v>
      </c>
    </row>
    <row r="232" customFormat="false" ht="15" hidden="false" customHeight="false" outlineLevel="0" collapsed="false">
      <c r="A232" s="177" t="s">
        <v>284</v>
      </c>
      <c r="B232" s="177"/>
      <c r="C232" s="177"/>
      <c r="D232" s="177"/>
      <c r="E232" s="177"/>
      <c r="F232" s="177"/>
      <c r="G232" s="177"/>
      <c r="H232" s="177"/>
      <c r="I232" s="177"/>
      <c r="J232" s="178" t="n">
        <f aca="false">SUM(J230:J231)</f>
        <v>0</v>
      </c>
    </row>
    <row r="233" customFormat="false" ht="15" hidden="false" customHeight="true" outlineLevel="0" collapsed="false">
      <c r="A233" s="215" t="s">
        <v>250</v>
      </c>
      <c r="B233" s="216" t="s">
        <v>251</v>
      </c>
      <c r="C233" s="216" t="s">
        <v>207</v>
      </c>
      <c r="D233" s="181" t="s">
        <v>285</v>
      </c>
      <c r="E233" s="181"/>
      <c r="F233" s="181" t="s">
        <v>286</v>
      </c>
      <c r="G233" s="181"/>
      <c r="H233" s="181" t="s">
        <v>273</v>
      </c>
      <c r="I233" s="181"/>
      <c r="J233" s="198" t="s">
        <v>259</v>
      </c>
    </row>
    <row r="234" customFormat="false" ht="15" hidden="false" customHeight="false" outlineLevel="0" collapsed="false">
      <c r="A234" s="215"/>
      <c r="B234" s="216"/>
      <c r="C234" s="216"/>
      <c r="D234" s="217" t="s">
        <v>287</v>
      </c>
      <c r="E234" s="217" t="s">
        <v>288</v>
      </c>
      <c r="F234" s="181"/>
      <c r="G234" s="181"/>
      <c r="H234" s="181"/>
      <c r="I234" s="181"/>
      <c r="J234" s="198"/>
    </row>
    <row r="235" customFormat="false" ht="15" hidden="false" customHeight="false" outlineLevel="0" collapsed="false">
      <c r="A235" s="208"/>
      <c r="B235" s="218"/>
      <c r="C235" s="219"/>
      <c r="D235" s="220"/>
      <c r="E235" s="220"/>
      <c r="F235" s="221"/>
      <c r="G235" s="221"/>
      <c r="H235" s="222"/>
      <c r="I235" s="222"/>
      <c r="J235" s="214" t="n">
        <f aca="false">ROUND(H235*F235,2)</f>
        <v>0</v>
      </c>
    </row>
    <row r="236" customFormat="false" ht="15.75" hidden="false" customHeight="false" outlineLevel="0" collapsed="false">
      <c r="A236" s="177" t="s">
        <v>289</v>
      </c>
      <c r="B236" s="177"/>
      <c r="C236" s="177"/>
      <c r="D236" s="177"/>
      <c r="E236" s="177"/>
      <c r="F236" s="177"/>
      <c r="G236" s="177"/>
      <c r="H236" s="177"/>
      <c r="I236" s="177"/>
      <c r="J236" s="178" t="n">
        <f aca="false">SUM(J234:J235)</f>
        <v>0</v>
      </c>
    </row>
    <row r="237" customFormat="false" ht="15.75" hidden="false" customHeight="false" outlineLevel="0" collapsed="false">
      <c r="A237" s="223" t="s">
        <v>290</v>
      </c>
      <c r="B237" s="223"/>
      <c r="C237" s="223"/>
      <c r="D237" s="223"/>
      <c r="E237" s="223"/>
      <c r="F237" s="223"/>
      <c r="G237" s="223"/>
      <c r="H237" s="223"/>
      <c r="I237" s="223"/>
      <c r="J237" s="224" t="n">
        <f aca="false">J223+J226+J229+J236+J232</f>
        <v>0</v>
      </c>
    </row>
    <row r="238" customFormat="false" ht="25.5" hidden="false" customHeight="true" outlineLevel="0" collapsed="false">
      <c r="A238" s="155" t="s">
        <v>245</v>
      </c>
      <c r="B238" s="156" t="n">
        <v>310004</v>
      </c>
      <c r="C238" s="157" t="s">
        <v>141</v>
      </c>
      <c r="D238" s="157"/>
      <c r="E238" s="157"/>
      <c r="F238" s="157"/>
      <c r="G238" s="157"/>
      <c r="H238" s="157"/>
      <c r="I238" s="157"/>
      <c r="J238" s="157"/>
      <c r="L238" s="158"/>
    </row>
    <row r="239" customFormat="false" ht="24" hidden="false" customHeight="true" outlineLevel="0" collapsed="false">
      <c r="A239" s="159" t="s">
        <v>246</v>
      </c>
      <c r="B239" s="159"/>
      <c r="C239" s="160" t="s">
        <v>291</v>
      </c>
      <c r="D239" s="160"/>
      <c r="E239" s="160"/>
      <c r="F239" s="160"/>
      <c r="G239" s="161" t="s">
        <v>248</v>
      </c>
      <c r="H239" s="162" t="s">
        <v>142</v>
      </c>
      <c r="I239" s="163" t="s">
        <v>352</v>
      </c>
      <c r="J239" s="163"/>
    </row>
    <row r="240" customFormat="false" ht="15" hidden="false" customHeight="true" outlineLevel="0" collapsed="false">
      <c r="A240" s="164" t="s">
        <v>250</v>
      </c>
      <c r="B240" s="165" t="s">
        <v>251</v>
      </c>
      <c r="C240" s="165" t="s">
        <v>252</v>
      </c>
      <c r="D240" s="166" t="s">
        <v>253</v>
      </c>
      <c r="E240" s="167" t="s">
        <v>254</v>
      </c>
      <c r="F240" s="167"/>
      <c r="G240" s="167"/>
      <c r="H240" s="168" t="s">
        <v>255</v>
      </c>
      <c r="I240" s="168"/>
      <c r="J240" s="168"/>
    </row>
    <row r="241" customFormat="false" ht="15" hidden="false" customHeight="false" outlineLevel="0" collapsed="false">
      <c r="A241" s="164"/>
      <c r="B241" s="165"/>
      <c r="C241" s="165"/>
      <c r="D241" s="166"/>
      <c r="E241" s="169" t="s">
        <v>256</v>
      </c>
      <c r="F241" s="169" t="s">
        <v>257</v>
      </c>
      <c r="G241" s="169" t="s">
        <v>258</v>
      </c>
      <c r="H241" s="169" t="s">
        <v>257</v>
      </c>
      <c r="I241" s="169" t="s">
        <v>258</v>
      </c>
      <c r="J241" s="170" t="s">
        <v>259</v>
      </c>
    </row>
    <row r="242" customFormat="false" ht="22.5" hidden="false" customHeight="false" outlineLevel="0" collapsed="false">
      <c r="A242" s="171" t="s">
        <v>98</v>
      </c>
      <c r="B242" s="172" t="s">
        <v>353</v>
      </c>
      <c r="C242" s="173" t="s">
        <v>354</v>
      </c>
      <c r="D242" s="174"/>
      <c r="E242" s="175" t="n">
        <v>1</v>
      </c>
      <c r="F242" s="175" t="n">
        <v>0.2</v>
      </c>
      <c r="G242" s="175" t="n">
        <v>0.8</v>
      </c>
      <c r="H242" s="174"/>
      <c r="I242" s="174"/>
      <c r="J242" s="176" t="n">
        <f aca="false">TRUNC(E242*((F242*H242)+(G242*I242)),2)</f>
        <v>0</v>
      </c>
    </row>
    <row r="243" customFormat="false" ht="15" hidden="false" customHeight="false" outlineLevel="0" collapsed="false">
      <c r="A243" s="171" t="s">
        <v>98</v>
      </c>
      <c r="B243" s="226" t="s">
        <v>332</v>
      </c>
      <c r="C243" s="202" t="s">
        <v>333</v>
      </c>
      <c r="D243" s="227"/>
      <c r="E243" s="146" t="n">
        <v>1</v>
      </c>
      <c r="F243" s="146" t="n">
        <v>1</v>
      </c>
      <c r="G243" s="146" t="n">
        <v>0</v>
      </c>
      <c r="H243" s="227"/>
      <c r="I243" s="227"/>
      <c r="J243" s="242" t="n">
        <f aca="false">TRUNC(E243*((F243*H243)+(G243*I243)),2)</f>
        <v>0</v>
      </c>
    </row>
    <row r="244" customFormat="false" ht="22.5" hidden="false" customHeight="false" outlineLevel="0" collapsed="false">
      <c r="A244" s="171" t="s">
        <v>98</v>
      </c>
      <c r="B244" s="244" t="s">
        <v>338</v>
      </c>
      <c r="C244" s="231" t="s">
        <v>339</v>
      </c>
      <c r="D244" s="233"/>
      <c r="E244" s="234" t="n">
        <v>1</v>
      </c>
      <c r="F244" s="234" t="n">
        <v>0.45</v>
      </c>
      <c r="G244" s="234" t="n">
        <v>0.55</v>
      </c>
      <c r="H244" s="233"/>
      <c r="I244" s="233"/>
      <c r="J244" s="245" t="n">
        <f aca="false">TRUNC(E244*((F244*H244)+(G244*I244)),2)</f>
        <v>0</v>
      </c>
    </row>
    <row r="245" customFormat="false" ht="15" hidden="false" customHeight="false" outlineLevel="0" collapsed="false">
      <c r="A245" s="177" t="s">
        <v>260</v>
      </c>
      <c r="B245" s="177"/>
      <c r="C245" s="177"/>
      <c r="D245" s="177"/>
      <c r="E245" s="177"/>
      <c r="F245" s="177"/>
      <c r="G245" s="177"/>
      <c r="H245" s="177"/>
      <c r="I245" s="177"/>
      <c r="J245" s="178" t="n">
        <f aca="false">SUM(J241:J244)</f>
        <v>0</v>
      </c>
    </row>
    <row r="246" customFormat="false" ht="22.5" hidden="false" customHeight="true" outlineLevel="0" collapsed="false">
      <c r="A246" s="179" t="s">
        <v>250</v>
      </c>
      <c r="B246" s="180" t="s">
        <v>251</v>
      </c>
      <c r="C246" s="181" t="s">
        <v>261</v>
      </c>
      <c r="D246" s="181" t="s">
        <v>262</v>
      </c>
      <c r="E246" s="181" t="s">
        <v>28</v>
      </c>
      <c r="F246" s="182" t="s">
        <v>263</v>
      </c>
      <c r="G246" s="182" t="s">
        <v>264</v>
      </c>
      <c r="H246" s="183" t="s">
        <v>265</v>
      </c>
      <c r="I246" s="183"/>
      <c r="J246" s="184" t="s">
        <v>266</v>
      </c>
    </row>
    <row r="247" customFormat="false" ht="15" hidden="false" customHeight="false" outlineLevel="0" collapsed="false">
      <c r="A247" s="185" t="s">
        <v>98</v>
      </c>
      <c r="B247" s="172" t="s">
        <v>297</v>
      </c>
      <c r="C247" s="173" t="s">
        <v>298</v>
      </c>
      <c r="D247" s="186" t="s">
        <v>65</v>
      </c>
      <c r="E247" s="187" t="n">
        <v>4</v>
      </c>
      <c r="F247" s="188"/>
      <c r="G247" s="189"/>
      <c r="H247" s="188" t="n">
        <f aca="false">F247*(1+G247)</f>
        <v>0</v>
      </c>
      <c r="I247" s="188"/>
      <c r="J247" s="190" t="n">
        <f aca="false">TRUNC(H247*E247,2)</f>
        <v>0</v>
      </c>
    </row>
    <row r="248" customFormat="false" ht="15" hidden="false" customHeight="false" outlineLevel="0" collapsed="false">
      <c r="A248" s="171" t="s">
        <v>98</v>
      </c>
      <c r="B248" s="226" t="s">
        <v>355</v>
      </c>
      <c r="C248" s="202" t="s">
        <v>356</v>
      </c>
      <c r="D248" s="203" t="s">
        <v>294</v>
      </c>
      <c r="E248" s="243" t="n">
        <f aca="false">1/220</f>
        <v>0.00454545454545455</v>
      </c>
      <c r="F248" s="205"/>
      <c r="G248" s="228"/>
      <c r="H248" s="205" t="n">
        <f aca="false">F248*(1+G248)</f>
        <v>0</v>
      </c>
      <c r="I248" s="205"/>
      <c r="J248" s="206" t="n">
        <f aca="false">TRUNC(H248*E248,2)</f>
        <v>0</v>
      </c>
    </row>
    <row r="249" customFormat="false" ht="15" hidden="false" customHeight="false" outlineLevel="0" collapsed="false">
      <c r="A249" s="177" t="s">
        <v>267</v>
      </c>
      <c r="B249" s="177"/>
      <c r="C249" s="177"/>
      <c r="D249" s="177"/>
      <c r="E249" s="177"/>
      <c r="F249" s="177"/>
      <c r="G249" s="177"/>
      <c r="H249" s="177"/>
      <c r="I249" s="177"/>
      <c r="J249" s="191" t="n">
        <f aca="false">SUM(J246:J248)</f>
        <v>0</v>
      </c>
      <c r="L249" s="192"/>
    </row>
    <row r="250" customFormat="false" ht="15" hidden="false" customHeight="false" outlineLevel="0" collapsed="false">
      <c r="A250" s="193" t="s">
        <v>268</v>
      </c>
      <c r="B250" s="193"/>
      <c r="C250" s="193"/>
      <c r="D250" s="193"/>
      <c r="E250" s="193"/>
      <c r="F250" s="193"/>
      <c r="G250" s="193"/>
      <c r="H250" s="193"/>
      <c r="I250" s="194" t="n">
        <v>0</v>
      </c>
      <c r="J250" s="195" t="n">
        <f aca="false">ROUND(J249*I250,2)</f>
        <v>0</v>
      </c>
    </row>
    <row r="251" customFormat="false" ht="15" hidden="false" customHeight="false" outlineLevel="0" collapsed="false">
      <c r="A251" s="196" t="s">
        <v>269</v>
      </c>
      <c r="B251" s="196"/>
      <c r="C251" s="196"/>
      <c r="D251" s="196"/>
      <c r="E251" s="196"/>
      <c r="F251" s="196"/>
      <c r="G251" s="196"/>
      <c r="H251" s="196"/>
      <c r="I251" s="196"/>
      <c r="J251" s="197" t="n">
        <v>40</v>
      </c>
    </row>
    <row r="252" customFormat="false" ht="15" hidden="false" customHeight="false" outlineLevel="0" collapsed="false">
      <c r="A252" s="177" t="s">
        <v>270</v>
      </c>
      <c r="B252" s="177"/>
      <c r="C252" s="177"/>
      <c r="D252" s="177"/>
      <c r="E252" s="177"/>
      <c r="F252" s="177"/>
      <c r="G252" s="177"/>
      <c r="H252" s="177"/>
      <c r="I252" s="177"/>
      <c r="J252" s="178" t="n">
        <f aca="false">ROUND((J245+J249+J250)/J251,2)</f>
        <v>0</v>
      </c>
    </row>
    <row r="253" customFormat="false" ht="15" hidden="false" customHeight="false" outlineLevel="0" collapsed="false">
      <c r="A253" s="179" t="s">
        <v>250</v>
      </c>
      <c r="B253" s="180" t="s">
        <v>251</v>
      </c>
      <c r="C253" s="181" t="s">
        <v>271</v>
      </c>
      <c r="D253" s="181" t="s">
        <v>262</v>
      </c>
      <c r="E253" s="181" t="s">
        <v>272</v>
      </c>
      <c r="F253" s="181"/>
      <c r="G253" s="181"/>
      <c r="H253" s="181" t="s">
        <v>273</v>
      </c>
      <c r="I253" s="181"/>
      <c r="J253" s="198" t="s">
        <v>259</v>
      </c>
    </row>
    <row r="254" customFormat="false" ht="15" hidden="false" customHeight="false" outlineLevel="0" collapsed="false">
      <c r="A254" s="185"/>
      <c r="B254" s="172"/>
      <c r="C254" s="173"/>
      <c r="D254" s="186"/>
      <c r="E254" s="199"/>
      <c r="F254" s="199"/>
      <c r="G254" s="199"/>
      <c r="H254" s="188"/>
      <c r="I254" s="188"/>
      <c r="J254" s="190"/>
    </row>
    <row r="255" customFormat="false" ht="15" hidden="false" customHeight="false" outlineLevel="0" collapsed="false">
      <c r="A255" s="177" t="s">
        <v>277</v>
      </c>
      <c r="B255" s="177"/>
      <c r="C255" s="177"/>
      <c r="D255" s="177"/>
      <c r="E255" s="177"/>
      <c r="F255" s="177"/>
      <c r="G255" s="177"/>
      <c r="H255" s="177"/>
      <c r="I255" s="177"/>
      <c r="J255" s="178" t="n">
        <f aca="false">SUM(J253:J254)</f>
        <v>0</v>
      </c>
    </row>
    <row r="256" customFormat="false" ht="15" hidden="false" customHeight="false" outlineLevel="0" collapsed="false">
      <c r="A256" s="179" t="s">
        <v>250</v>
      </c>
      <c r="B256" s="180" t="s">
        <v>251</v>
      </c>
      <c r="C256" s="181" t="s">
        <v>278</v>
      </c>
      <c r="D256" s="181" t="s">
        <v>262</v>
      </c>
      <c r="E256" s="181" t="s">
        <v>272</v>
      </c>
      <c r="F256" s="181"/>
      <c r="G256" s="181"/>
      <c r="H256" s="181" t="s">
        <v>273</v>
      </c>
      <c r="I256" s="181"/>
      <c r="J256" s="198" t="s">
        <v>259</v>
      </c>
    </row>
    <row r="257" customFormat="false" ht="15" hidden="false" customHeight="false" outlineLevel="0" collapsed="false">
      <c r="A257" s="185"/>
      <c r="B257" s="200"/>
      <c r="C257" s="173"/>
      <c r="D257" s="186"/>
      <c r="E257" s="199"/>
      <c r="F257" s="199"/>
      <c r="G257" s="199"/>
      <c r="H257" s="188"/>
      <c r="I257" s="188"/>
      <c r="J257" s="190"/>
    </row>
    <row r="258" customFormat="false" ht="15" hidden="false" customHeight="false" outlineLevel="0" collapsed="false">
      <c r="A258" s="177" t="s">
        <v>282</v>
      </c>
      <c r="B258" s="177"/>
      <c r="C258" s="177"/>
      <c r="D258" s="177"/>
      <c r="E258" s="177"/>
      <c r="F258" s="177"/>
      <c r="G258" s="177"/>
      <c r="H258" s="177"/>
      <c r="I258" s="177"/>
      <c r="J258" s="178" t="n">
        <f aca="false">SUM(J256:J257)</f>
        <v>0</v>
      </c>
    </row>
    <row r="259" customFormat="false" ht="15" hidden="false" customHeight="false" outlineLevel="0" collapsed="false">
      <c r="A259" s="179" t="s">
        <v>250</v>
      </c>
      <c r="B259" s="180" t="s">
        <v>251</v>
      </c>
      <c r="C259" s="181" t="s">
        <v>283</v>
      </c>
      <c r="D259" s="181" t="s">
        <v>262</v>
      </c>
      <c r="E259" s="181" t="s">
        <v>272</v>
      </c>
      <c r="F259" s="181"/>
      <c r="G259" s="181"/>
      <c r="H259" s="181" t="s">
        <v>273</v>
      </c>
      <c r="I259" s="181"/>
      <c r="J259" s="198" t="s">
        <v>259</v>
      </c>
    </row>
    <row r="260" customFormat="false" ht="15" hidden="false" customHeight="false" outlineLevel="0" collapsed="false">
      <c r="A260" s="208"/>
      <c r="B260" s="209"/>
      <c r="C260" s="210"/>
      <c r="D260" s="211"/>
      <c r="E260" s="212"/>
      <c r="F260" s="212"/>
      <c r="G260" s="212"/>
      <c r="H260" s="213"/>
      <c r="I260" s="213"/>
      <c r="J260" s="214" t="n">
        <f aca="false">ROUND(H260*E260,2)</f>
        <v>0</v>
      </c>
    </row>
    <row r="261" customFormat="false" ht="15" hidden="false" customHeight="false" outlineLevel="0" collapsed="false">
      <c r="A261" s="177" t="s">
        <v>284</v>
      </c>
      <c r="B261" s="177"/>
      <c r="C261" s="177"/>
      <c r="D261" s="177"/>
      <c r="E261" s="177"/>
      <c r="F261" s="177"/>
      <c r="G261" s="177"/>
      <c r="H261" s="177"/>
      <c r="I261" s="177"/>
      <c r="J261" s="178" t="n">
        <f aca="false">SUM(J259:J260)</f>
        <v>0</v>
      </c>
    </row>
    <row r="262" customFormat="false" ht="15" hidden="false" customHeight="true" outlineLevel="0" collapsed="false">
      <c r="A262" s="215" t="s">
        <v>250</v>
      </c>
      <c r="B262" s="216" t="s">
        <v>251</v>
      </c>
      <c r="C262" s="216" t="s">
        <v>207</v>
      </c>
      <c r="D262" s="181" t="s">
        <v>285</v>
      </c>
      <c r="E262" s="181"/>
      <c r="F262" s="181" t="s">
        <v>286</v>
      </c>
      <c r="G262" s="181"/>
      <c r="H262" s="181" t="s">
        <v>273</v>
      </c>
      <c r="I262" s="181"/>
      <c r="J262" s="198" t="s">
        <v>259</v>
      </c>
    </row>
    <row r="263" customFormat="false" ht="15" hidden="false" customHeight="false" outlineLevel="0" collapsed="false">
      <c r="A263" s="215"/>
      <c r="B263" s="216"/>
      <c r="C263" s="216"/>
      <c r="D263" s="217" t="s">
        <v>287</v>
      </c>
      <c r="E263" s="217" t="s">
        <v>288</v>
      </c>
      <c r="F263" s="181"/>
      <c r="G263" s="181"/>
      <c r="H263" s="181"/>
      <c r="I263" s="181"/>
      <c r="J263" s="198"/>
    </row>
    <row r="264" customFormat="false" ht="15" hidden="false" customHeight="false" outlineLevel="0" collapsed="false">
      <c r="A264" s="208"/>
      <c r="B264" s="218"/>
      <c r="C264" s="219"/>
      <c r="D264" s="220"/>
      <c r="E264" s="220"/>
      <c r="F264" s="221"/>
      <c r="G264" s="221"/>
      <c r="H264" s="222"/>
      <c r="I264" s="222"/>
      <c r="J264" s="214" t="n">
        <f aca="false">ROUND(H264*F264,2)</f>
        <v>0</v>
      </c>
    </row>
    <row r="265" customFormat="false" ht="15.75" hidden="false" customHeight="false" outlineLevel="0" collapsed="false">
      <c r="A265" s="177" t="s">
        <v>289</v>
      </c>
      <c r="B265" s="177"/>
      <c r="C265" s="177"/>
      <c r="D265" s="177"/>
      <c r="E265" s="177"/>
      <c r="F265" s="177"/>
      <c r="G265" s="177"/>
      <c r="H265" s="177"/>
      <c r="I265" s="177"/>
      <c r="J265" s="178" t="n">
        <f aca="false">SUM(J263:J264)</f>
        <v>0</v>
      </c>
    </row>
    <row r="266" customFormat="false" ht="15.75" hidden="false" customHeight="false" outlineLevel="0" collapsed="false">
      <c r="A266" s="223" t="s">
        <v>290</v>
      </c>
      <c r="B266" s="223"/>
      <c r="C266" s="223"/>
      <c r="D266" s="223"/>
      <c r="E266" s="223"/>
      <c r="F266" s="223"/>
      <c r="G266" s="223"/>
      <c r="H266" s="223"/>
      <c r="I266" s="223"/>
      <c r="J266" s="224" t="n">
        <f aca="false">J252+J255+J258+J265+J261</f>
        <v>0</v>
      </c>
    </row>
    <row r="267" customFormat="false" ht="15" hidden="false" customHeight="true" outlineLevel="0" collapsed="false">
      <c r="A267" s="155" t="s">
        <v>245</v>
      </c>
      <c r="B267" s="156" t="n">
        <v>310005</v>
      </c>
      <c r="C267" s="157" t="s">
        <v>153</v>
      </c>
      <c r="D267" s="157"/>
      <c r="E267" s="157"/>
      <c r="F267" s="157"/>
      <c r="G267" s="157"/>
      <c r="H267" s="157"/>
      <c r="I267" s="157"/>
      <c r="J267" s="157"/>
      <c r="L267" s="158"/>
    </row>
    <row r="268" customFormat="false" ht="29.25" hidden="false" customHeight="true" outlineLevel="0" collapsed="false">
      <c r="A268" s="159" t="s">
        <v>246</v>
      </c>
      <c r="B268" s="159"/>
      <c r="C268" s="160" t="s">
        <v>346</v>
      </c>
      <c r="D268" s="160"/>
      <c r="E268" s="160"/>
      <c r="F268" s="160"/>
      <c r="G268" s="161" t="s">
        <v>248</v>
      </c>
      <c r="H268" s="162" t="s">
        <v>154</v>
      </c>
      <c r="I268" s="163" t="s">
        <v>357</v>
      </c>
      <c r="J268" s="163"/>
    </row>
    <row r="269" customFormat="false" ht="15" hidden="false" customHeight="true" outlineLevel="0" collapsed="false">
      <c r="A269" s="164" t="s">
        <v>250</v>
      </c>
      <c r="B269" s="165" t="s">
        <v>251</v>
      </c>
      <c r="C269" s="165" t="s">
        <v>252</v>
      </c>
      <c r="D269" s="166" t="s">
        <v>253</v>
      </c>
      <c r="E269" s="167" t="s">
        <v>254</v>
      </c>
      <c r="F269" s="167"/>
      <c r="G269" s="167"/>
      <c r="H269" s="168" t="s">
        <v>255</v>
      </c>
      <c r="I269" s="168"/>
      <c r="J269" s="168"/>
    </row>
    <row r="270" customFormat="false" ht="15" hidden="false" customHeight="false" outlineLevel="0" collapsed="false">
      <c r="A270" s="164"/>
      <c r="B270" s="165"/>
      <c r="C270" s="165"/>
      <c r="D270" s="166"/>
      <c r="E270" s="169" t="s">
        <v>256</v>
      </c>
      <c r="F270" s="169" t="s">
        <v>257</v>
      </c>
      <c r="G270" s="169" t="s">
        <v>258</v>
      </c>
      <c r="H270" s="169" t="s">
        <v>257</v>
      </c>
      <c r="I270" s="169" t="s">
        <v>258</v>
      </c>
      <c r="J270" s="170" t="s">
        <v>259</v>
      </c>
    </row>
    <row r="271" customFormat="false" ht="22.5" hidden="false" customHeight="false" outlineLevel="0" collapsed="false">
      <c r="A271" s="171" t="s">
        <v>34</v>
      </c>
      <c r="B271" s="172" t="n">
        <v>30004</v>
      </c>
      <c r="C271" s="173" t="s">
        <v>307</v>
      </c>
      <c r="D271" s="174" t="s">
        <v>358</v>
      </c>
      <c r="E271" s="175" t="n">
        <v>1</v>
      </c>
      <c r="F271" s="175" t="n">
        <v>0.3</v>
      </c>
      <c r="G271" s="175" t="n">
        <v>0.7</v>
      </c>
      <c r="H271" s="174"/>
      <c r="I271" s="174"/>
      <c r="J271" s="176" t="n">
        <f aca="false">TRUNC(E271*((F271*H271)+(G271*I271)),2)</f>
        <v>0</v>
      </c>
    </row>
    <row r="272" customFormat="false" ht="22.5" hidden="false" customHeight="false" outlineLevel="0" collapsed="false">
      <c r="A272" s="171" t="s">
        <v>34</v>
      </c>
      <c r="B272" s="226" t="n">
        <v>30035</v>
      </c>
      <c r="C272" s="202" t="s">
        <v>359</v>
      </c>
      <c r="D272" s="227" t="s">
        <v>358</v>
      </c>
      <c r="E272" s="146" t="n">
        <v>1</v>
      </c>
      <c r="F272" s="146" t="n">
        <v>0.3</v>
      </c>
      <c r="G272" s="146" t="n">
        <v>0.7</v>
      </c>
      <c r="H272" s="227"/>
      <c r="I272" s="227"/>
      <c r="J272" s="242" t="n">
        <f aca="false">TRUNC(E272*((F272*H272)+(G272*I272)),2)</f>
        <v>0</v>
      </c>
    </row>
    <row r="273" customFormat="false" ht="15" hidden="false" customHeight="false" outlineLevel="0" collapsed="false">
      <c r="A273" s="177" t="s">
        <v>260</v>
      </c>
      <c r="B273" s="177"/>
      <c r="C273" s="177"/>
      <c r="D273" s="177"/>
      <c r="E273" s="177"/>
      <c r="F273" s="177"/>
      <c r="G273" s="177"/>
      <c r="H273" s="177"/>
      <c r="I273" s="177"/>
      <c r="J273" s="178" t="n">
        <f aca="false">SUM(J270:J272)</f>
        <v>0</v>
      </c>
    </row>
    <row r="274" customFormat="false" ht="22.5" hidden="false" customHeight="true" outlineLevel="0" collapsed="false">
      <c r="A274" s="179" t="s">
        <v>250</v>
      </c>
      <c r="B274" s="180" t="s">
        <v>251</v>
      </c>
      <c r="C274" s="181" t="s">
        <v>261</v>
      </c>
      <c r="D274" s="181" t="s">
        <v>262</v>
      </c>
      <c r="E274" s="181" t="s">
        <v>28</v>
      </c>
      <c r="F274" s="182" t="s">
        <v>263</v>
      </c>
      <c r="G274" s="182" t="s">
        <v>264</v>
      </c>
      <c r="H274" s="183" t="s">
        <v>265</v>
      </c>
      <c r="I274" s="183"/>
      <c r="J274" s="184" t="s">
        <v>266</v>
      </c>
    </row>
    <row r="275" customFormat="false" ht="22.5" hidden="false" customHeight="false" outlineLevel="0" collapsed="false">
      <c r="A275" s="185" t="s">
        <v>34</v>
      </c>
      <c r="B275" s="172" t="n">
        <v>20063</v>
      </c>
      <c r="C275" s="173" t="s">
        <v>342</v>
      </c>
      <c r="D275" s="186" t="s">
        <v>65</v>
      </c>
      <c r="E275" s="187" t="n">
        <v>1</v>
      </c>
      <c r="F275" s="188"/>
      <c r="G275" s="189"/>
      <c r="H275" s="188" t="n">
        <f aca="false">F275*(1+G275)</f>
        <v>0</v>
      </c>
      <c r="I275" s="188"/>
      <c r="J275" s="190" t="n">
        <f aca="false">TRUNC(H275*E275,2)</f>
        <v>0</v>
      </c>
    </row>
    <row r="276" customFormat="false" ht="22.5" hidden="false" customHeight="false" outlineLevel="0" collapsed="false">
      <c r="A276" s="171" t="s">
        <v>34</v>
      </c>
      <c r="B276" s="226" t="n">
        <v>20002</v>
      </c>
      <c r="C276" s="202" t="s">
        <v>298</v>
      </c>
      <c r="D276" s="203" t="s">
        <v>65</v>
      </c>
      <c r="E276" s="252" t="n">
        <v>10</v>
      </c>
      <c r="F276" s="205"/>
      <c r="G276" s="228"/>
      <c r="H276" s="205" t="n">
        <f aca="false">F276*(1+G276)</f>
        <v>0</v>
      </c>
      <c r="I276" s="205"/>
      <c r="J276" s="206" t="n">
        <f aca="false">TRUNC(H276*E276,2)</f>
        <v>0</v>
      </c>
    </row>
    <row r="277" customFormat="false" ht="15" hidden="false" customHeight="false" outlineLevel="0" collapsed="false">
      <c r="A277" s="177" t="s">
        <v>267</v>
      </c>
      <c r="B277" s="177"/>
      <c r="C277" s="177"/>
      <c r="D277" s="177"/>
      <c r="E277" s="177"/>
      <c r="F277" s="177"/>
      <c r="G277" s="177"/>
      <c r="H277" s="177"/>
      <c r="I277" s="177"/>
      <c r="J277" s="191" t="n">
        <f aca="false">SUM(J274:J276)</f>
        <v>0</v>
      </c>
      <c r="L277" s="192"/>
    </row>
    <row r="278" customFormat="false" ht="15" hidden="false" customHeight="false" outlineLevel="0" collapsed="false">
      <c r="A278" s="193" t="s">
        <v>268</v>
      </c>
      <c r="B278" s="193"/>
      <c r="C278" s="193"/>
      <c r="D278" s="193"/>
      <c r="E278" s="193"/>
      <c r="F278" s="193"/>
      <c r="G278" s="193"/>
      <c r="H278" s="193"/>
      <c r="I278" s="194" t="n">
        <v>0.05</v>
      </c>
      <c r="J278" s="195" t="n">
        <f aca="false">ROUND(J277*I278,2)</f>
        <v>0</v>
      </c>
    </row>
    <row r="279" customFormat="false" ht="15" hidden="false" customHeight="false" outlineLevel="0" collapsed="false">
      <c r="A279" s="196" t="s">
        <v>269</v>
      </c>
      <c r="B279" s="196"/>
      <c r="C279" s="196"/>
      <c r="D279" s="196"/>
      <c r="E279" s="196"/>
      <c r="F279" s="196"/>
      <c r="G279" s="196"/>
      <c r="H279" s="196"/>
      <c r="I279" s="196"/>
      <c r="J279" s="197" t="n">
        <v>2.5</v>
      </c>
    </row>
    <row r="280" customFormat="false" ht="15" hidden="false" customHeight="false" outlineLevel="0" collapsed="false">
      <c r="A280" s="177" t="s">
        <v>270</v>
      </c>
      <c r="B280" s="177"/>
      <c r="C280" s="177"/>
      <c r="D280" s="177"/>
      <c r="E280" s="177"/>
      <c r="F280" s="177"/>
      <c r="G280" s="177"/>
      <c r="H280" s="177"/>
      <c r="I280" s="177"/>
      <c r="J280" s="178" t="n">
        <f aca="false">ROUND((J273+J277+J278)/J279,2)</f>
        <v>0</v>
      </c>
    </row>
    <row r="281" customFormat="false" ht="15" hidden="false" customHeight="false" outlineLevel="0" collapsed="false">
      <c r="A281" s="179" t="s">
        <v>250</v>
      </c>
      <c r="B281" s="180" t="s">
        <v>251</v>
      </c>
      <c r="C281" s="181" t="s">
        <v>271</v>
      </c>
      <c r="D281" s="181" t="s">
        <v>262</v>
      </c>
      <c r="E281" s="181" t="s">
        <v>272</v>
      </c>
      <c r="F281" s="181"/>
      <c r="G281" s="181"/>
      <c r="H281" s="181" t="s">
        <v>273</v>
      </c>
      <c r="I281" s="181"/>
      <c r="J281" s="198" t="s">
        <v>259</v>
      </c>
    </row>
    <row r="282" customFormat="false" ht="15" hidden="false" customHeight="false" outlineLevel="0" collapsed="false">
      <c r="A282" s="185"/>
      <c r="B282" s="172"/>
      <c r="C282" s="173"/>
      <c r="D282" s="186"/>
      <c r="E282" s="199"/>
      <c r="F282" s="199"/>
      <c r="G282" s="199"/>
      <c r="H282" s="188"/>
      <c r="I282" s="188"/>
      <c r="J282" s="190"/>
    </row>
    <row r="283" customFormat="false" ht="15" hidden="false" customHeight="false" outlineLevel="0" collapsed="false">
      <c r="A283" s="177" t="s">
        <v>277</v>
      </c>
      <c r="B283" s="177"/>
      <c r="C283" s="177"/>
      <c r="D283" s="177"/>
      <c r="E283" s="177"/>
      <c r="F283" s="177"/>
      <c r="G283" s="177"/>
      <c r="H283" s="177"/>
      <c r="I283" s="177"/>
      <c r="J283" s="178" t="n">
        <f aca="false">SUM(J281:J282)</f>
        <v>0</v>
      </c>
    </row>
    <row r="284" customFormat="false" ht="15" hidden="false" customHeight="false" outlineLevel="0" collapsed="false">
      <c r="A284" s="179" t="s">
        <v>250</v>
      </c>
      <c r="B284" s="180" t="s">
        <v>251</v>
      </c>
      <c r="C284" s="181" t="s">
        <v>278</v>
      </c>
      <c r="D284" s="181" t="s">
        <v>262</v>
      </c>
      <c r="E284" s="181" t="s">
        <v>272</v>
      </c>
      <c r="F284" s="181"/>
      <c r="G284" s="181"/>
      <c r="H284" s="181" t="s">
        <v>273</v>
      </c>
      <c r="I284" s="181"/>
      <c r="J284" s="198" t="s">
        <v>259</v>
      </c>
    </row>
    <row r="285" customFormat="false" ht="15" hidden="false" customHeight="false" outlineLevel="0" collapsed="false">
      <c r="A285" s="185"/>
      <c r="B285" s="200"/>
      <c r="C285" s="173"/>
      <c r="D285" s="186"/>
      <c r="E285" s="199"/>
      <c r="F285" s="199"/>
      <c r="G285" s="199"/>
      <c r="H285" s="188"/>
      <c r="I285" s="188"/>
      <c r="J285" s="190"/>
    </row>
    <row r="286" customFormat="false" ht="15" hidden="false" customHeight="false" outlineLevel="0" collapsed="false">
      <c r="A286" s="177" t="s">
        <v>282</v>
      </c>
      <c r="B286" s="177"/>
      <c r="C286" s="177"/>
      <c r="D286" s="177"/>
      <c r="E286" s="177"/>
      <c r="F286" s="177"/>
      <c r="G286" s="177"/>
      <c r="H286" s="177"/>
      <c r="I286" s="177"/>
      <c r="J286" s="178" t="n">
        <f aca="false">SUM(J284:J285)</f>
        <v>0</v>
      </c>
    </row>
    <row r="287" customFormat="false" ht="15" hidden="false" customHeight="false" outlineLevel="0" collapsed="false">
      <c r="A287" s="179" t="s">
        <v>250</v>
      </c>
      <c r="B287" s="180" t="s">
        <v>251</v>
      </c>
      <c r="C287" s="181" t="s">
        <v>283</v>
      </c>
      <c r="D287" s="181" t="s">
        <v>262</v>
      </c>
      <c r="E287" s="181" t="s">
        <v>272</v>
      </c>
      <c r="F287" s="181"/>
      <c r="G287" s="181"/>
      <c r="H287" s="181" t="s">
        <v>273</v>
      </c>
      <c r="I287" s="181"/>
      <c r="J287" s="198" t="s">
        <v>259</v>
      </c>
    </row>
    <row r="288" customFormat="false" ht="15" hidden="false" customHeight="false" outlineLevel="0" collapsed="false">
      <c r="A288" s="208"/>
      <c r="B288" s="209"/>
      <c r="C288" s="210"/>
      <c r="D288" s="211"/>
      <c r="E288" s="212"/>
      <c r="F288" s="212"/>
      <c r="G288" s="212"/>
      <c r="H288" s="213"/>
      <c r="I288" s="213"/>
      <c r="J288" s="214" t="n">
        <f aca="false">ROUND(H288*E288,2)</f>
        <v>0</v>
      </c>
    </row>
    <row r="289" customFormat="false" ht="15" hidden="false" customHeight="false" outlineLevel="0" collapsed="false">
      <c r="A289" s="177" t="s">
        <v>284</v>
      </c>
      <c r="B289" s="177"/>
      <c r="C289" s="177"/>
      <c r="D289" s="177"/>
      <c r="E289" s="177"/>
      <c r="F289" s="177"/>
      <c r="G289" s="177"/>
      <c r="H289" s="177"/>
      <c r="I289" s="177"/>
      <c r="J289" s="178" t="n">
        <f aca="false">SUM(J287:J288)</f>
        <v>0</v>
      </c>
    </row>
    <row r="290" customFormat="false" ht="15" hidden="false" customHeight="true" outlineLevel="0" collapsed="false">
      <c r="A290" s="215" t="s">
        <v>250</v>
      </c>
      <c r="B290" s="216" t="s">
        <v>251</v>
      </c>
      <c r="C290" s="216" t="s">
        <v>207</v>
      </c>
      <c r="D290" s="181" t="s">
        <v>285</v>
      </c>
      <c r="E290" s="181"/>
      <c r="F290" s="181" t="s">
        <v>286</v>
      </c>
      <c r="G290" s="181"/>
      <c r="H290" s="181" t="s">
        <v>273</v>
      </c>
      <c r="I290" s="181"/>
      <c r="J290" s="198" t="s">
        <v>259</v>
      </c>
    </row>
    <row r="291" customFormat="false" ht="15" hidden="false" customHeight="false" outlineLevel="0" collapsed="false">
      <c r="A291" s="215"/>
      <c r="B291" s="216"/>
      <c r="C291" s="216"/>
      <c r="D291" s="217" t="s">
        <v>287</v>
      </c>
      <c r="E291" s="217" t="s">
        <v>288</v>
      </c>
      <c r="F291" s="181"/>
      <c r="G291" s="181"/>
      <c r="H291" s="181"/>
      <c r="I291" s="181"/>
      <c r="J291" s="198"/>
    </row>
    <row r="292" customFormat="false" ht="15" hidden="false" customHeight="false" outlineLevel="0" collapsed="false">
      <c r="A292" s="208"/>
      <c r="B292" s="218"/>
      <c r="C292" s="219"/>
      <c r="D292" s="220"/>
      <c r="E292" s="220"/>
      <c r="F292" s="221"/>
      <c r="G292" s="221"/>
      <c r="H292" s="222"/>
      <c r="I292" s="222"/>
      <c r="J292" s="214" t="n">
        <f aca="false">ROUND(H292*F292,2)</f>
        <v>0</v>
      </c>
    </row>
    <row r="293" customFormat="false" ht="15.75" hidden="false" customHeight="false" outlineLevel="0" collapsed="false">
      <c r="A293" s="177" t="s">
        <v>289</v>
      </c>
      <c r="B293" s="177"/>
      <c r="C293" s="177"/>
      <c r="D293" s="177"/>
      <c r="E293" s="177"/>
      <c r="F293" s="177"/>
      <c r="G293" s="177"/>
      <c r="H293" s="177"/>
      <c r="I293" s="177"/>
      <c r="J293" s="178" t="n">
        <f aca="false">SUM(J291:J292)</f>
        <v>0</v>
      </c>
    </row>
    <row r="294" customFormat="false" ht="15.75" hidden="false" customHeight="false" outlineLevel="0" collapsed="false">
      <c r="A294" s="223" t="s">
        <v>290</v>
      </c>
      <c r="B294" s="223"/>
      <c r="C294" s="223"/>
      <c r="D294" s="223"/>
      <c r="E294" s="223"/>
      <c r="F294" s="223"/>
      <c r="G294" s="223"/>
      <c r="H294" s="223"/>
      <c r="I294" s="223"/>
      <c r="J294" s="224" t="n">
        <f aca="false">J280+J283+J286+J293+J289</f>
        <v>0</v>
      </c>
    </row>
    <row r="295" customFormat="false" ht="15" hidden="false" customHeight="true" outlineLevel="0" collapsed="false">
      <c r="A295" s="155" t="s">
        <v>245</v>
      </c>
      <c r="B295" s="156" t="n">
        <v>610001</v>
      </c>
      <c r="C295" s="157" t="s">
        <v>219</v>
      </c>
      <c r="D295" s="157"/>
      <c r="E295" s="157"/>
      <c r="F295" s="157"/>
      <c r="G295" s="157"/>
      <c r="H295" s="157"/>
      <c r="I295" s="157"/>
      <c r="J295" s="157"/>
      <c r="L295" s="158"/>
    </row>
    <row r="296" customFormat="false" ht="15" hidden="false" customHeight="true" outlineLevel="0" collapsed="false">
      <c r="A296" s="159" t="s">
        <v>246</v>
      </c>
      <c r="B296" s="159"/>
      <c r="C296" s="160" t="s">
        <v>299</v>
      </c>
      <c r="D296" s="160"/>
      <c r="E296" s="160"/>
      <c r="F296" s="160"/>
      <c r="G296" s="161" t="s">
        <v>248</v>
      </c>
      <c r="H296" s="162" t="s">
        <v>77</v>
      </c>
      <c r="I296" s="163" t="s">
        <v>249</v>
      </c>
      <c r="J296" s="163"/>
    </row>
    <row r="297" customFormat="false" ht="15" hidden="false" customHeight="true" outlineLevel="0" collapsed="false">
      <c r="A297" s="164" t="s">
        <v>250</v>
      </c>
      <c r="B297" s="165" t="s">
        <v>251</v>
      </c>
      <c r="C297" s="165" t="s">
        <v>252</v>
      </c>
      <c r="D297" s="166" t="s">
        <v>253</v>
      </c>
      <c r="E297" s="167" t="s">
        <v>254</v>
      </c>
      <c r="F297" s="167"/>
      <c r="G297" s="167"/>
      <c r="H297" s="168" t="s">
        <v>255</v>
      </c>
      <c r="I297" s="168"/>
      <c r="J297" s="168"/>
    </row>
    <row r="298" customFormat="false" ht="15" hidden="false" customHeight="false" outlineLevel="0" collapsed="false">
      <c r="A298" s="164"/>
      <c r="B298" s="165"/>
      <c r="C298" s="165"/>
      <c r="D298" s="166"/>
      <c r="E298" s="169" t="s">
        <v>256</v>
      </c>
      <c r="F298" s="169" t="s">
        <v>257</v>
      </c>
      <c r="G298" s="169" t="s">
        <v>258</v>
      </c>
      <c r="H298" s="169" t="s">
        <v>257</v>
      </c>
      <c r="I298" s="169" t="s">
        <v>258</v>
      </c>
      <c r="J298" s="170" t="s">
        <v>259</v>
      </c>
    </row>
    <row r="299" customFormat="false" ht="15" hidden="false" customHeight="false" outlineLevel="0" collapsed="false">
      <c r="A299" s="171"/>
      <c r="B299" s="172"/>
      <c r="C299" s="173"/>
      <c r="D299" s="174"/>
      <c r="E299" s="175"/>
      <c r="F299" s="175"/>
      <c r="G299" s="175"/>
      <c r="H299" s="174"/>
      <c r="I299" s="174"/>
      <c r="J299" s="176"/>
    </row>
    <row r="300" customFormat="false" ht="15" hidden="false" customHeight="false" outlineLevel="0" collapsed="false">
      <c r="A300" s="177" t="s">
        <v>260</v>
      </c>
      <c r="B300" s="177"/>
      <c r="C300" s="177"/>
      <c r="D300" s="177"/>
      <c r="E300" s="177"/>
      <c r="F300" s="177"/>
      <c r="G300" s="177"/>
      <c r="H300" s="177"/>
      <c r="I300" s="177"/>
      <c r="J300" s="178" t="n">
        <f aca="false">SUM(J298:J299)</f>
        <v>0</v>
      </c>
    </row>
    <row r="301" customFormat="false" ht="22.5" hidden="false" customHeight="true" outlineLevel="0" collapsed="false">
      <c r="A301" s="179" t="s">
        <v>250</v>
      </c>
      <c r="B301" s="180" t="s">
        <v>251</v>
      </c>
      <c r="C301" s="181" t="s">
        <v>261</v>
      </c>
      <c r="D301" s="181" t="s">
        <v>262</v>
      </c>
      <c r="E301" s="181" t="s">
        <v>28</v>
      </c>
      <c r="F301" s="182" t="s">
        <v>263</v>
      </c>
      <c r="G301" s="182" t="s">
        <v>264</v>
      </c>
      <c r="H301" s="183" t="s">
        <v>265</v>
      </c>
      <c r="I301" s="183"/>
      <c r="J301" s="184" t="s">
        <v>266</v>
      </c>
    </row>
    <row r="302" customFormat="false" ht="15" hidden="false" customHeight="false" outlineLevel="0" collapsed="false">
      <c r="A302" s="185" t="s">
        <v>98</v>
      </c>
      <c r="B302" s="172" t="s">
        <v>360</v>
      </c>
      <c r="C302" s="173" t="s">
        <v>361</v>
      </c>
      <c r="D302" s="186" t="s">
        <v>294</v>
      </c>
      <c r="E302" s="187" t="n">
        <v>1</v>
      </c>
      <c r="F302" s="188"/>
      <c r="G302" s="189"/>
      <c r="H302" s="188" t="n">
        <f aca="false">F302*(1+G302)</f>
        <v>0</v>
      </c>
      <c r="I302" s="188"/>
      <c r="J302" s="190" t="n">
        <f aca="false">TRUNC(H302*E302,2)</f>
        <v>0</v>
      </c>
    </row>
    <row r="303" customFormat="false" ht="15" hidden="false" customHeight="false" outlineLevel="0" collapsed="false">
      <c r="A303" s="171" t="s">
        <v>98</v>
      </c>
      <c r="B303" s="226" t="s">
        <v>362</v>
      </c>
      <c r="C303" s="202" t="s">
        <v>363</v>
      </c>
      <c r="D303" s="203" t="s">
        <v>294</v>
      </c>
      <c r="E303" s="252" t="n">
        <v>0.5</v>
      </c>
      <c r="F303" s="205"/>
      <c r="G303" s="228"/>
      <c r="H303" s="205" t="n">
        <f aca="false">F303*(1+G303)</f>
        <v>0</v>
      </c>
      <c r="I303" s="205"/>
      <c r="J303" s="206" t="n">
        <f aca="false">TRUNC(H303*E303,2)</f>
        <v>0</v>
      </c>
    </row>
    <row r="304" customFormat="false" ht="15" hidden="false" customHeight="false" outlineLevel="0" collapsed="false">
      <c r="A304" s="171" t="s">
        <v>98</v>
      </c>
      <c r="B304" s="226" t="s">
        <v>364</v>
      </c>
      <c r="C304" s="202" t="s">
        <v>365</v>
      </c>
      <c r="D304" s="203" t="s">
        <v>294</v>
      </c>
      <c r="E304" s="252" t="n">
        <v>1</v>
      </c>
      <c r="F304" s="205"/>
      <c r="G304" s="228"/>
      <c r="H304" s="205" t="n">
        <f aca="false">F304*(1+G304)</f>
        <v>0</v>
      </c>
      <c r="I304" s="205"/>
      <c r="J304" s="206" t="n">
        <f aca="false">TRUNC(H304*E304,2)</f>
        <v>0</v>
      </c>
    </row>
    <row r="305" customFormat="false" ht="15" hidden="false" customHeight="false" outlineLevel="0" collapsed="false">
      <c r="A305" s="171" t="s">
        <v>98</v>
      </c>
      <c r="B305" s="226" t="s">
        <v>366</v>
      </c>
      <c r="C305" s="202" t="s">
        <v>367</v>
      </c>
      <c r="D305" s="203" t="s">
        <v>294</v>
      </c>
      <c r="E305" s="252" t="n">
        <v>1</v>
      </c>
      <c r="F305" s="205"/>
      <c r="G305" s="228"/>
      <c r="H305" s="205" t="n">
        <f aca="false">F305*(1+G305)</f>
        <v>0</v>
      </c>
      <c r="I305" s="205"/>
      <c r="J305" s="206" t="n">
        <f aca="false">TRUNC(H305*E305,2)</f>
        <v>0</v>
      </c>
    </row>
    <row r="306" customFormat="false" ht="15" hidden="false" customHeight="false" outlineLevel="0" collapsed="false">
      <c r="A306" s="171" t="s">
        <v>98</v>
      </c>
      <c r="B306" s="226" t="s">
        <v>368</v>
      </c>
      <c r="C306" s="202" t="s">
        <v>369</v>
      </c>
      <c r="D306" s="203" t="s">
        <v>294</v>
      </c>
      <c r="E306" s="252" t="n">
        <v>1</v>
      </c>
      <c r="F306" s="205"/>
      <c r="G306" s="228"/>
      <c r="H306" s="205" t="n">
        <f aca="false">F306*(1+G306)</f>
        <v>0</v>
      </c>
      <c r="I306" s="205"/>
      <c r="J306" s="206" t="n">
        <f aca="false">TRUNC(H306*E306,2)</f>
        <v>0</v>
      </c>
    </row>
    <row r="307" customFormat="false" ht="15" hidden="false" customHeight="false" outlineLevel="0" collapsed="false">
      <c r="A307" s="171" t="s">
        <v>98</v>
      </c>
      <c r="B307" s="226" t="s">
        <v>370</v>
      </c>
      <c r="C307" s="202" t="s">
        <v>371</v>
      </c>
      <c r="D307" s="203" t="s">
        <v>294</v>
      </c>
      <c r="E307" s="252" t="n">
        <v>0.5</v>
      </c>
      <c r="F307" s="205"/>
      <c r="G307" s="228"/>
      <c r="H307" s="205" t="n">
        <f aca="false">F307*(1+G307)</f>
        <v>0</v>
      </c>
      <c r="I307" s="205"/>
      <c r="J307" s="206" t="n">
        <f aca="false">TRUNC(H307*E307,2)</f>
        <v>0</v>
      </c>
    </row>
    <row r="308" customFormat="false" ht="15" hidden="false" customHeight="false" outlineLevel="0" collapsed="false">
      <c r="A308" s="171" t="s">
        <v>98</v>
      </c>
      <c r="B308" s="226" t="s">
        <v>372</v>
      </c>
      <c r="C308" s="202" t="s">
        <v>373</v>
      </c>
      <c r="D308" s="203" t="s">
        <v>294</v>
      </c>
      <c r="E308" s="252" t="n">
        <v>0.5</v>
      </c>
      <c r="F308" s="205"/>
      <c r="G308" s="228"/>
      <c r="H308" s="205" t="n">
        <f aca="false">F308*(1+G308)</f>
        <v>0</v>
      </c>
      <c r="I308" s="205"/>
      <c r="J308" s="206" t="n">
        <f aca="false">TRUNC(H308*E308,2)</f>
        <v>0</v>
      </c>
    </row>
    <row r="309" customFormat="false" ht="15" hidden="false" customHeight="false" outlineLevel="0" collapsed="false">
      <c r="A309" s="177" t="s">
        <v>267</v>
      </c>
      <c r="B309" s="177"/>
      <c r="C309" s="177"/>
      <c r="D309" s="177"/>
      <c r="E309" s="177"/>
      <c r="F309" s="177"/>
      <c r="G309" s="177"/>
      <c r="H309" s="177"/>
      <c r="I309" s="177"/>
      <c r="J309" s="191" t="n">
        <f aca="false">SUM(J301:J308)</f>
        <v>0</v>
      </c>
      <c r="L309" s="192"/>
    </row>
    <row r="310" customFormat="false" ht="15" hidden="false" customHeight="false" outlineLevel="0" collapsed="false">
      <c r="A310" s="193" t="s">
        <v>268</v>
      </c>
      <c r="B310" s="193"/>
      <c r="C310" s="193"/>
      <c r="D310" s="193"/>
      <c r="E310" s="193"/>
      <c r="F310" s="193"/>
      <c r="G310" s="193"/>
      <c r="H310" s="193"/>
      <c r="I310" s="194" t="n">
        <v>0</v>
      </c>
      <c r="J310" s="195" t="n">
        <f aca="false">ROUND(J309*I310,2)</f>
        <v>0</v>
      </c>
    </row>
    <row r="311" customFormat="false" ht="15" hidden="false" customHeight="false" outlineLevel="0" collapsed="false">
      <c r="A311" s="196" t="s">
        <v>269</v>
      </c>
      <c r="B311" s="196"/>
      <c r="C311" s="196"/>
      <c r="D311" s="196"/>
      <c r="E311" s="196"/>
      <c r="F311" s="196"/>
      <c r="G311" s="196"/>
      <c r="H311" s="196"/>
      <c r="I311" s="196"/>
      <c r="J311" s="197" t="n">
        <v>1</v>
      </c>
    </row>
    <row r="312" customFormat="false" ht="15" hidden="false" customHeight="false" outlineLevel="0" collapsed="false">
      <c r="A312" s="177" t="s">
        <v>270</v>
      </c>
      <c r="B312" s="177"/>
      <c r="C312" s="177"/>
      <c r="D312" s="177"/>
      <c r="E312" s="177"/>
      <c r="F312" s="177"/>
      <c r="G312" s="177"/>
      <c r="H312" s="177"/>
      <c r="I312" s="177"/>
      <c r="J312" s="178" t="n">
        <f aca="false">ROUND((J300+J309+J310)/J311,2)</f>
        <v>0</v>
      </c>
    </row>
    <row r="313" customFormat="false" ht="15" hidden="false" customHeight="false" outlineLevel="0" collapsed="false">
      <c r="A313" s="179" t="s">
        <v>250</v>
      </c>
      <c r="B313" s="180" t="s">
        <v>251</v>
      </c>
      <c r="C313" s="181" t="s">
        <v>271</v>
      </c>
      <c r="D313" s="181" t="s">
        <v>262</v>
      </c>
      <c r="E313" s="181" t="s">
        <v>272</v>
      </c>
      <c r="F313" s="181"/>
      <c r="G313" s="181"/>
      <c r="H313" s="181" t="s">
        <v>273</v>
      </c>
      <c r="I313" s="181"/>
      <c r="J313" s="198" t="s">
        <v>259</v>
      </c>
    </row>
    <row r="314" customFormat="false" ht="22.5" hidden="false" customHeight="false" outlineLevel="0" collapsed="false">
      <c r="A314" s="171" t="s">
        <v>34</v>
      </c>
      <c r="B314" s="226" t="n">
        <v>10587</v>
      </c>
      <c r="C314" s="173" t="s">
        <v>374</v>
      </c>
      <c r="D314" s="186" t="s">
        <v>40</v>
      </c>
      <c r="E314" s="243" t="n">
        <v>0.5</v>
      </c>
      <c r="F314" s="243"/>
      <c r="G314" s="243"/>
      <c r="H314" s="188"/>
      <c r="I314" s="188"/>
      <c r="J314" s="190" t="n">
        <f aca="false">TRUNC(H314*E314,2)</f>
        <v>0</v>
      </c>
    </row>
    <row r="315" customFormat="false" ht="22.5" hidden="false" customHeight="false" outlineLevel="0" collapsed="false">
      <c r="A315" s="171" t="s">
        <v>34</v>
      </c>
      <c r="B315" s="226" t="n">
        <v>10587</v>
      </c>
      <c r="C315" s="202" t="s">
        <v>374</v>
      </c>
      <c r="D315" s="203" t="s">
        <v>40</v>
      </c>
      <c r="E315" s="204" t="n">
        <v>1</v>
      </c>
      <c r="F315" s="204"/>
      <c r="G315" s="204"/>
      <c r="H315" s="205"/>
      <c r="I315" s="205"/>
      <c r="J315" s="206" t="n">
        <f aca="false">TRUNC(H315*E315,2)</f>
        <v>0</v>
      </c>
    </row>
    <row r="316" customFormat="false" ht="22.5" hidden="false" customHeight="false" outlineLevel="0" collapsed="false">
      <c r="A316" s="171" t="s">
        <v>34</v>
      </c>
      <c r="B316" s="226" t="n">
        <v>10589</v>
      </c>
      <c r="C316" s="202" t="s">
        <v>375</v>
      </c>
      <c r="D316" s="203" t="s">
        <v>40</v>
      </c>
      <c r="E316" s="204" t="n">
        <v>1</v>
      </c>
      <c r="F316" s="204"/>
      <c r="G316" s="204"/>
      <c r="H316" s="205"/>
      <c r="I316" s="205"/>
      <c r="J316" s="206" t="n">
        <f aca="false">TRUNC(H316*E316,2)</f>
        <v>0</v>
      </c>
    </row>
    <row r="317" customFormat="false" ht="22.5" hidden="false" customHeight="false" outlineLevel="0" collapsed="false">
      <c r="A317" s="171" t="s">
        <v>34</v>
      </c>
      <c r="B317" s="226" t="n">
        <v>10585</v>
      </c>
      <c r="C317" s="202" t="s">
        <v>376</v>
      </c>
      <c r="D317" s="203" t="s">
        <v>40</v>
      </c>
      <c r="E317" s="204" t="n">
        <v>1</v>
      </c>
      <c r="F317" s="204"/>
      <c r="G317" s="204"/>
      <c r="H317" s="205"/>
      <c r="I317" s="205"/>
      <c r="J317" s="206" t="n">
        <f aca="false">TRUNC(H317*E317,2)</f>
        <v>0</v>
      </c>
    </row>
    <row r="318" customFormat="false" ht="22.5" hidden="false" customHeight="false" outlineLevel="0" collapsed="false">
      <c r="A318" s="171" t="s">
        <v>34</v>
      </c>
      <c r="B318" s="226" t="n">
        <v>10859</v>
      </c>
      <c r="C318" s="202" t="s">
        <v>377</v>
      </c>
      <c r="D318" s="203" t="s">
        <v>378</v>
      </c>
      <c r="E318" s="204" t="n">
        <v>212</v>
      </c>
      <c r="F318" s="204"/>
      <c r="G318" s="204"/>
      <c r="H318" s="205"/>
      <c r="I318" s="205"/>
      <c r="J318" s="206" t="n">
        <f aca="false">TRUNC(H318*E318,2)</f>
        <v>0</v>
      </c>
    </row>
    <row r="319" customFormat="false" ht="15" hidden="false" customHeight="false" outlineLevel="0" collapsed="false">
      <c r="A319" s="177" t="s">
        <v>277</v>
      </c>
      <c r="B319" s="177"/>
      <c r="C319" s="177"/>
      <c r="D319" s="177"/>
      <c r="E319" s="177"/>
      <c r="F319" s="177"/>
      <c r="G319" s="177"/>
      <c r="H319" s="177"/>
      <c r="I319" s="177"/>
      <c r="J319" s="178" t="n">
        <f aca="false">SUM(J313:J318)</f>
        <v>0</v>
      </c>
    </row>
    <row r="320" customFormat="false" ht="15" hidden="false" customHeight="false" outlineLevel="0" collapsed="false">
      <c r="A320" s="179" t="s">
        <v>250</v>
      </c>
      <c r="B320" s="180" t="s">
        <v>251</v>
      </c>
      <c r="C320" s="181" t="s">
        <v>278</v>
      </c>
      <c r="D320" s="181" t="s">
        <v>262</v>
      </c>
      <c r="E320" s="181" t="s">
        <v>272</v>
      </c>
      <c r="F320" s="181"/>
      <c r="G320" s="181"/>
      <c r="H320" s="181" t="s">
        <v>273</v>
      </c>
      <c r="I320" s="181"/>
      <c r="J320" s="198" t="s">
        <v>259</v>
      </c>
    </row>
    <row r="321" customFormat="false" ht="15" hidden="false" customHeight="false" outlineLevel="0" collapsed="false">
      <c r="A321" s="185"/>
      <c r="B321" s="200"/>
      <c r="C321" s="173"/>
      <c r="D321" s="186"/>
      <c r="E321" s="199"/>
      <c r="F321" s="199"/>
      <c r="G321" s="199"/>
      <c r="H321" s="188"/>
      <c r="I321" s="188"/>
      <c r="J321" s="190"/>
    </row>
    <row r="322" customFormat="false" ht="15" hidden="false" customHeight="false" outlineLevel="0" collapsed="false">
      <c r="A322" s="177" t="s">
        <v>282</v>
      </c>
      <c r="B322" s="177"/>
      <c r="C322" s="177"/>
      <c r="D322" s="177"/>
      <c r="E322" s="177"/>
      <c r="F322" s="177"/>
      <c r="G322" s="177"/>
      <c r="H322" s="177"/>
      <c r="I322" s="177"/>
      <c r="J322" s="178" t="n">
        <f aca="false">SUM(J320:J321)</f>
        <v>0</v>
      </c>
    </row>
    <row r="323" customFormat="false" ht="15" hidden="false" customHeight="false" outlineLevel="0" collapsed="false">
      <c r="A323" s="179" t="s">
        <v>250</v>
      </c>
      <c r="B323" s="180" t="s">
        <v>251</v>
      </c>
      <c r="C323" s="181" t="s">
        <v>283</v>
      </c>
      <c r="D323" s="181" t="s">
        <v>262</v>
      </c>
      <c r="E323" s="181" t="s">
        <v>272</v>
      </c>
      <c r="F323" s="181"/>
      <c r="G323" s="181"/>
      <c r="H323" s="181" t="s">
        <v>273</v>
      </c>
      <c r="I323" s="181"/>
      <c r="J323" s="198" t="s">
        <v>259</v>
      </c>
    </row>
    <row r="324" customFormat="false" ht="15" hidden="false" customHeight="false" outlineLevel="0" collapsed="false">
      <c r="A324" s="208"/>
      <c r="B324" s="209"/>
      <c r="C324" s="210"/>
      <c r="D324" s="211"/>
      <c r="E324" s="212"/>
      <c r="F324" s="212"/>
      <c r="G324" s="212"/>
      <c r="H324" s="213"/>
      <c r="I324" s="213"/>
      <c r="J324" s="214" t="n">
        <f aca="false">ROUND(H324*E324,2)</f>
        <v>0</v>
      </c>
    </row>
    <row r="325" customFormat="false" ht="15" hidden="false" customHeight="false" outlineLevel="0" collapsed="false">
      <c r="A325" s="177" t="s">
        <v>284</v>
      </c>
      <c r="B325" s="177"/>
      <c r="C325" s="177"/>
      <c r="D325" s="177"/>
      <c r="E325" s="177"/>
      <c r="F325" s="177"/>
      <c r="G325" s="177"/>
      <c r="H325" s="177"/>
      <c r="I325" s="177"/>
      <c r="J325" s="178" t="n">
        <f aca="false">SUM(J323:J324)</f>
        <v>0</v>
      </c>
    </row>
    <row r="326" customFormat="false" ht="15" hidden="false" customHeight="true" outlineLevel="0" collapsed="false">
      <c r="A326" s="215" t="s">
        <v>250</v>
      </c>
      <c r="B326" s="216" t="s">
        <v>251</v>
      </c>
      <c r="C326" s="216" t="s">
        <v>207</v>
      </c>
      <c r="D326" s="181" t="s">
        <v>285</v>
      </c>
      <c r="E326" s="181"/>
      <c r="F326" s="181" t="s">
        <v>286</v>
      </c>
      <c r="G326" s="181"/>
      <c r="H326" s="181" t="s">
        <v>273</v>
      </c>
      <c r="I326" s="181"/>
      <c r="J326" s="198" t="s">
        <v>259</v>
      </c>
    </row>
    <row r="327" customFormat="false" ht="15" hidden="false" customHeight="false" outlineLevel="0" collapsed="false">
      <c r="A327" s="215"/>
      <c r="B327" s="216"/>
      <c r="C327" s="216"/>
      <c r="D327" s="217" t="s">
        <v>287</v>
      </c>
      <c r="E327" s="217" t="s">
        <v>288</v>
      </c>
      <c r="F327" s="181"/>
      <c r="G327" s="181"/>
      <c r="H327" s="181"/>
      <c r="I327" s="181"/>
      <c r="J327" s="198"/>
    </row>
    <row r="328" customFormat="false" ht="15" hidden="false" customHeight="false" outlineLevel="0" collapsed="false">
      <c r="A328" s="208"/>
      <c r="B328" s="218"/>
      <c r="C328" s="219"/>
      <c r="D328" s="220"/>
      <c r="E328" s="220"/>
      <c r="F328" s="221"/>
      <c r="G328" s="221"/>
      <c r="H328" s="222"/>
      <c r="I328" s="222"/>
      <c r="J328" s="214" t="n">
        <f aca="false">ROUND(H328*F328,2)</f>
        <v>0</v>
      </c>
    </row>
    <row r="329" customFormat="false" ht="15.75" hidden="false" customHeight="false" outlineLevel="0" collapsed="false">
      <c r="A329" s="177" t="s">
        <v>289</v>
      </c>
      <c r="B329" s="177"/>
      <c r="C329" s="177"/>
      <c r="D329" s="177"/>
      <c r="E329" s="177"/>
      <c r="F329" s="177"/>
      <c r="G329" s="177"/>
      <c r="H329" s="177"/>
      <c r="I329" s="177"/>
      <c r="J329" s="178" t="n">
        <f aca="false">SUM(J327:J328)</f>
        <v>0</v>
      </c>
    </row>
    <row r="330" customFormat="false" ht="15.75" hidden="false" customHeight="false" outlineLevel="0" collapsed="false">
      <c r="A330" s="223" t="s">
        <v>290</v>
      </c>
      <c r="B330" s="223"/>
      <c r="C330" s="223"/>
      <c r="D330" s="223"/>
      <c r="E330" s="223"/>
      <c r="F330" s="223"/>
      <c r="G330" s="223"/>
      <c r="H330" s="223"/>
      <c r="I330" s="223"/>
      <c r="J330" s="224" t="n">
        <f aca="false">J312+J319+J322+J329+J325</f>
        <v>0</v>
      </c>
    </row>
    <row r="331" customFormat="false" ht="15.75" hidden="false" customHeight="false" outlineLevel="0" collapsed="false">
      <c r="A331" s="159" t="s">
        <v>379</v>
      </c>
      <c r="B331" s="159"/>
      <c r="C331" s="159"/>
      <c r="D331" s="159"/>
      <c r="E331" s="159"/>
      <c r="F331" s="159"/>
      <c r="G331" s="254" t="n">
        <f aca="false">ORÇ!$C$5</f>
        <v>12</v>
      </c>
      <c r="H331" s="255" t="s">
        <v>380</v>
      </c>
      <c r="I331" s="256"/>
      <c r="J331" s="257" t="n">
        <f aca="false">J330*G331</f>
        <v>0</v>
      </c>
    </row>
  </sheetData>
  <mergeCells count="526"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6:I6"/>
    <mergeCell ref="H7:I7"/>
    <mergeCell ref="H8:I8"/>
    <mergeCell ref="A9:I9"/>
    <mergeCell ref="A10:H10"/>
    <mergeCell ref="A11:I11"/>
    <mergeCell ref="A12:I12"/>
    <mergeCell ref="E13:G13"/>
    <mergeCell ref="H13:I13"/>
    <mergeCell ref="E14:G14"/>
    <mergeCell ref="H14:I14"/>
    <mergeCell ref="A15:I15"/>
    <mergeCell ref="E16:G16"/>
    <mergeCell ref="H16:I16"/>
    <mergeCell ref="E17:G17"/>
    <mergeCell ref="H17:I17"/>
    <mergeCell ref="E18:G18"/>
    <mergeCell ref="H18:I18"/>
    <mergeCell ref="A19:I19"/>
    <mergeCell ref="E20:G20"/>
    <mergeCell ref="H20:I20"/>
    <mergeCell ref="E21:G21"/>
    <mergeCell ref="H21:I21"/>
    <mergeCell ref="A22:I22"/>
    <mergeCell ref="A23:A24"/>
    <mergeCell ref="B23:B24"/>
    <mergeCell ref="C23:C24"/>
    <mergeCell ref="D23:E23"/>
    <mergeCell ref="F23:G24"/>
    <mergeCell ref="H23:I24"/>
    <mergeCell ref="J23:J24"/>
    <mergeCell ref="F25:G25"/>
    <mergeCell ref="H25:I25"/>
    <mergeCell ref="A26:I26"/>
    <mergeCell ref="A27:I27"/>
    <mergeCell ref="C28:J28"/>
    <mergeCell ref="A29:B29"/>
    <mergeCell ref="C29:F29"/>
    <mergeCell ref="I29:J29"/>
    <mergeCell ref="A30:A31"/>
    <mergeCell ref="B30:B31"/>
    <mergeCell ref="C30:C31"/>
    <mergeCell ref="D30:D31"/>
    <mergeCell ref="E30:G30"/>
    <mergeCell ref="H30:J30"/>
    <mergeCell ref="A33:I33"/>
    <mergeCell ref="H34:I34"/>
    <mergeCell ref="H35:I35"/>
    <mergeCell ref="A36:I36"/>
    <mergeCell ref="A37:H37"/>
    <mergeCell ref="A38:I38"/>
    <mergeCell ref="A39:I39"/>
    <mergeCell ref="E40:G40"/>
    <mergeCell ref="H40:I40"/>
    <mergeCell ref="E41:G41"/>
    <mergeCell ref="H41:I41"/>
    <mergeCell ref="A42:I42"/>
    <mergeCell ref="E43:G43"/>
    <mergeCell ref="H43:I43"/>
    <mergeCell ref="E44:G44"/>
    <mergeCell ref="H44:I44"/>
    <mergeCell ref="A45:I45"/>
    <mergeCell ref="E46:G46"/>
    <mergeCell ref="H46:I46"/>
    <mergeCell ref="E47:G47"/>
    <mergeCell ref="H47:I47"/>
    <mergeCell ref="A48:I48"/>
    <mergeCell ref="A49:A50"/>
    <mergeCell ref="B49:B50"/>
    <mergeCell ref="C49:C50"/>
    <mergeCell ref="D49:E49"/>
    <mergeCell ref="F49:G50"/>
    <mergeCell ref="H49:I50"/>
    <mergeCell ref="J49:J50"/>
    <mergeCell ref="F51:G51"/>
    <mergeCell ref="H51:I51"/>
    <mergeCell ref="A52:I52"/>
    <mergeCell ref="A53:I53"/>
    <mergeCell ref="C54:J54"/>
    <mergeCell ref="A55:B55"/>
    <mergeCell ref="C55:F55"/>
    <mergeCell ref="I55:J55"/>
    <mergeCell ref="A56:A57"/>
    <mergeCell ref="B56:B57"/>
    <mergeCell ref="C56:C57"/>
    <mergeCell ref="D56:D57"/>
    <mergeCell ref="E56:G56"/>
    <mergeCell ref="H56:J56"/>
    <mergeCell ref="A59:I59"/>
    <mergeCell ref="H60:I60"/>
    <mergeCell ref="H61:I61"/>
    <mergeCell ref="A62:I62"/>
    <mergeCell ref="A63:H63"/>
    <mergeCell ref="A64:I64"/>
    <mergeCell ref="A65:I65"/>
    <mergeCell ref="E66:G66"/>
    <mergeCell ref="H66:I66"/>
    <mergeCell ref="E67:G67"/>
    <mergeCell ref="H67:I67"/>
    <mergeCell ref="A68:I68"/>
    <mergeCell ref="E69:G69"/>
    <mergeCell ref="H69:I69"/>
    <mergeCell ref="E70:G70"/>
    <mergeCell ref="H70:I70"/>
    <mergeCell ref="A71:I71"/>
    <mergeCell ref="E72:G72"/>
    <mergeCell ref="H72:I72"/>
    <mergeCell ref="E73:G73"/>
    <mergeCell ref="H73:I73"/>
    <mergeCell ref="A74:I74"/>
    <mergeCell ref="A75:A76"/>
    <mergeCell ref="B75:B76"/>
    <mergeCell ref="C75:C76"/>
    <mergeCell ref="D75:E75"/>
    <mergeCell ref="F75:G76"/>
    <mergeCell ref="H75:I76"/>
    <mergeCell ref="J75:J76"/>
    <mergeCell ref="F77:G77"/>
    <mergeCell ref="H77:I77"/>
    <mergeCell ref="A78:I78"/>
    <mergeCell ref="A79:I79"/>
    <mergeCell ref="C80:J80"/>
    <mergeCell ref="A81:B81"/>
    <mergeCell ref="C81:F81"/>
    <mergeCell ref="I81:J81"/>
    <mergeCell ref="A82:A83"/>
    <mergeCell ref="B82:B83"/>
    <mergeCell ref="C82:C83"/>
    <mergeCell ref="D82:D83"/>
    <mergeCell ref="E82:G82"/>
    <mergeCell ref="H82:J82"/>
    <mergeCell ref="A85:I85"/>
    <mergeCell ref="H86:I86"/>
    <mergeCell ref="H87:I87"/>
    <mergeCell ref="H88:I88"/>
    <mergeCell ref="H89:I89"/>
    <mergeCell ref="A90:I90"/>
    <mergeCell ref="A91:H91"/>
    <mergeCell ref="A92:I92"/>
    <mergeCell ref="A93:I93"/>
    <mergeCell ref="E94:G94"/>
    <mergeCell ref="H94:I94"/>
    <mergeCell ref="E95:G95"/>
    <mergeCell ref="H95:I95"/>
    <mergeCell ref="A96:I96"/>
    <mergeCell ref="E97:G97"/>
    <mergeCell ref="H97:I97"/>
    <mergeCell ref="E98:G98"/>
    <mergeCell ref="H98:I98"/>
    <mergeCell ref="E99:G99"/>
    <mergeCell ref="H99:I99"/>
    <mergeCell ref="A100:I100"/>
    <mergeCell ref="E101:G101"/>
    <mergeCell ref="H101:I101"/>
    <mergeCell ref="E102:G102"/>
    <mergeCell ref="H102:I102"/>
    <mergeCell ref="A103:I103"/>
    <mergeCell ref="A104:A105"/>
    <mergeCell ref="B104:B105"/>
    <mergeCell ref="C104:C105"/>
    <mergeCell ref="D104:E104"/>
    <mergeCell ref="F104:G105"/>
    <mergeCell ref="H104:I105"/>
    <mergeCell ref="J104:J105"/>
    <mergeCell ref="F106:G106"/>
    <mergeCell ref="H106:I106"/>
    <mergeCell ref="A107:I107"/>
    <mergeCell ref="A108:I108"/>
    <mergeCell ref="C109:J109"/>
    <mergeCell ref="A110:B110"/>
    <mergeCell ref="C110:F110"/>
    <mergeCell ref="I110:J110"/>
    <mergeCell ref="A111:A112"/>
    <mergeCell ref="B111:B112"/>
    <mergeCell ref="C111:C112"/>
    <mergeCell ref="D111:D112"/>
    <mergeCell ref="E111:G111"/>
    <mergeCell ref="H111:J111"/>
    <mergeCell ref="A114:I114"/>
    <mergeCell ref="H115:I115"/>
    <mergeCell ref="H116:I116"/>
    <mergeCell ref="H117:I117"/>
    <mergeCell ref="H118:I118"/>
    <mergeCell ref="A119:I119"/>
    <mergeCell ref="A120:H120"/>
    <mergeCell ref="A121:I121"/>
    <mergeCell ref="A122:I122"/>
    <mergeCell ref="E123:G123"/>
    <mergeCell ref="H123:I123"/>
    <mergeCell ref="E124:G124"/>
    <mergeCell ref="H124:I124"/>
    <mergeCell ref="A125:I125"/>
    <mergeCell ref="E126:G126"/>
    <mergeCell ref="H126:I126"/>
    <mergeCell ref="E127:G127"/>
    <mergeCell ref="H127:I127"/>
    <mergeCell ref="E128:G128"/>
    <mergeCell ref="H128:I128"/>
    <mergeCell ref="E129:G129"/>
    <mergeCell ref="H129:I129"/>
    <mergeCell ref="A130:I130"/>
    <mergeCell ref="E131:G131"/>
    <mergeCell ref="H131:I131"/>
    <mergeCell ref="E132:G132"/>
    <mergeCell ref="H132:I132"/>
    <mergeCell ref="A133:I133"/>
    <mergeCell ref="A134:A135"/>
    <mergeCell ref="B134:B135"/>
    <mergeCell ref="C134:C135"/>
    <mergeCell ref="D134:E134"/>
    <mergeCell ref="F134:G135"/>
    <mergeCell ref="H134:I135"/>
    <mergeCell ref="J134:J135"/>
    <mergeCell ref="F136:G136"/>
    <mergeCell ref="H136:I136"/>
    <mergeCell ref="A137:I137"/>
    <mergeCell ref="A138:I138"/>
    <mergeCell ref="C139:J139"/>
    <mergeCell ref="A140:B140"/>
    <mergeCell ref="C140:F140"/>
    <mergeCell ref="I140:J140"/>
    <mergeCell ref="A141:A142"/>
    <mergeCell ref="B141:B142"/>
    <mergeCell ref="C141:C142"/>
    <mergeCell ref="D141:D142"/>
    <mergeCell ref="E141:G141"/>
    <mergeCell ref="H141:J141"/>
    <mergeCell ref="A144:I144"/>
    <mergeCell ref="H145:I145"/>
    <mergeCell ref="H146:I146"/>
    <mergeCell ref="A147:I147"/>
    <mergeCell ref="A148:H148"/>
    <mergeCell ref="A149:I149"/>
    <mergeCell ref="A150:I150"/>
    <mergeCell ref="E151:G151"/>
    <mergeCell ref="H151:I151"/>
    <mergeCell ref="E152:G152"/>
    <mergeCell ref="H152:I152"/>
    <mergeCell ref="A153:I153"/>
    <mergeCell ref="E154:G154"/>
    <mergeCell ref="H154:I154"/>
    <mergeCell ref="E155:G155"/>
    <mergeCell ref="H155:I155"/>
    <mergeCell ref="E156:G156"/>
    <mergeCell ref="H156:I156"/>
    <mergeCell ref="E157:G157"/>
    <mergeCell ref="H157:I157"/>
    <mergeCell ref="E158:G158"/>
    <mergeCell ref="H158:I158"/>
    <mergeCell ref="E159:G159"/>
    <mergeCell ref="H159:I159"/>
    <mergeCell ref="E160:G160"/>
    <mergeCell ref="H160:I160"/>
    <mergeCell ref="E161:G161"/>
    <mergeCell ref="H161:I161"/>
    <mergeCell ref="E162:G162"/>
    <mergeCell ref="H162:I162"/>
    <mergeCell ref="E163:G163"/>
    <mergeCell ref="H163:I163"/>
    <mergeCell ref="E164:G164"/>
    <mergeCell ref="H164:I164"/>
    <mergeCell ref="A165:I165"/>
    <mergeCell ref="E166:G166"/>
    <mergeCell ref="H166:I166"/>
    <mergeCell ref="E167:G167"/>
    <mergeCell ref="H167:I167"/>
    <mergeCell ref="A168:I168"/>
    <mergeCell ref="A169:A170"/>
    <mergeCell ref="B169:B170"/>
    <mergeCell ref="C169:C170"/>
    <mergeCell ref="D169:E169"/>
    <mergeCell ref="F169:G170"/>
    <mergeCell ref="H169:I170"/>
    <mergeCell ref="J169:J170"/>
    <mergeCell ref="F171:G171"/>
    <mergeCell ref="H171:I171"/>
    <mergeCell ref="A172:I172"/>
    <mergeCell ref="A173:I173"/>
    <mergeCell ref="C174:J174"/>
    <mergeCell ref="A175:B175"/>
    <mergeCell ref="C175:F175"/>
    <mergeCell ref="I175:J175"/>
    <mergeCell ref="A176:A177"/>
    <mergeCell ref="B176:B177"/>
    <mergeCell ref="C176:C177"/>
    <mergeCell ref="D176:D177"/>
    <mergeCell ref="E176:G176"/>
    <mergeCell ref="H176:J176"/>
    <mergeCell ref="A186:I186"/>
    <mergeCell ref="H187:I187"/>
    <mergeCell ref="H188:I188"/>
    <mergeCell ref="H189:I189"/>
    <mergeCell ref="H190:I190"/>
    <mergeCell ref="A191:I191"/>
    <mergeCell ref="A192:H192"/>
    <mergeCell ref="A193:I193"/>
    <mergeCell ref="A194:I194"/>
    <mergeCell ref="E195:G195"/>
    <mergeCell ref="H195:I195"/>
    <mergeCell ref="E196:G196"/>
    <mergeCell ref="H196:I196"/>
    <mergeCell ref="E197:G197"/>
    <mergeCell ref="H197:I197"/>
    <mergeCell ref="A198:I198"/>
    <mergeCell ref="E199:G199"/>
    <mergeCell ref="H199:I199"/>
    <mergeCell ref="E200:G200"/>
    <mergeCell ref="H200:I200"/>
    <mergeCell ref="A201:I201"/>
    <mergeCell ref="E202:G202"/>
    <mergeCell ref="H202:I202"/>
    <mergeCell ref="E203:G203"/>
    <mergeCell ref="H203:I203"/>
    <mergeCell ref="A204:I204"/>
    <mergeCell ref="A205:A206"/>
    <mergeCell ref="B205:B206"/>
    <mergeCell ref="C205:C206"/>
    <mergeCell ref="D205:E205"/>
    <mergeCell ref="F205:G206"/>
    <mergeCell ref="H205:I206"/>
    <mergeCell ref="J205:J206"/>
    <mergeCell ref="F207:G207"/>
    <mergeCell ref="H207:I207"/>
    <mergeCell ref="A208:I208"/>
    <mergeCell ref="A209:I209"/>
    <mergeCell ref="C210:J210"/>
    <mergeCell ref="A211:B211"/>
    <mergeCell ref="C211:F211"/>
    <mergeCell ref="I211:J211"/>
    <mergeCell ref="A212:A213"/>
    <mergeCell ref="B212:B213"/>
    <mergeCell ref="C212:C213"/>
    <mergeCell ref="D212:D213"/>
    <mergeCell ref="E212:G212"/>
    <mergeCell ref="H212:J212"/>
    <mergeCell ref="A215:I215"/>
    <mergeCell ref="H216:I216"/>
    <mergeCell ref="H217:I217"/>
    <mergeCell ref="H218:I218"/>
    <mergeCell ref="H219:I219"/>
    <mergeCell ref="A220:I220"/>
    <mergeCell ref="A221:H221"/>
    <mergeCell ref="A222:I222"/>
    <mergeCell ref="A223:I223"/>
    <mergeCell ref="E224:G224"/>
    <mergeCell ref="H224:I224"/>
    <mergeCell ref="E225:G225"/>
    <mergeCell ref="H225:I225"/>
    <mergeCell ref="A226:I226"/>
    <mergeCell ref="E227:G227"/>
    <mergeCell ref="H227:I227"/>
    <mergeCell ref="E228:G228"/>
    <mergeCell ref="H228:I228"/>
    <mergeCell ref="A229:I229"/>
    <mergeCell ref="E230:G230"/>
    <mergeCell ref="H230:I230"/>
    <mergeCell ref="E231:G231"/>
    <mergeCell ref="H231:I231"/>
    <mergeCell ref="A232:I232"/>
    <mergeCell ref="A233:A234"/>
    <mergeCell ref="B233:B234"/>
    <mergeCell ref="C233:C234"/>
    <mergeCell ref="D233:E233"/>
    <mergeCell ref="F233:G234"/>
    <mergeCell ref="H233:I234"/>
    <mergeCell ref="J233:J234"/>
    <mergeCell ref="F235:G235"/>
    <mergeCell ref="H235:I235"/>
    <mergeCell ref="A236:I236"/>
    <mergeCell ref="A237:I237"/>
    <mergeCell ref="C238:J238"/>
    <mergeCell ref="A239:B239"/>
    <mergeCell ref="C239:F239"/>
    <mergeCell ref="I239:J239"/>
    <mergeCell ref="A240:A241"/>
    <mergeCell ref="B240:B241"/>
    <mergeCell ref="C240:C241"/>
    <mergeCell ref="D240:D241"/>
    <mergeCell ref="E240:G240"/>
    <mergeCell ref="H240:J240"/>
    <mergeCell ref="A245:I245"/>
    <mergeCell ref="H246:I246"/>
    <mergeCell ref="H247:I247"/>
    <mergeCell ref="H248:I248"/>
    <mergeCell ref="A249:I249"/>
    <mergeCell ref="A250:H250"/>
    <mergeCell ref="A251:I251"/>
    <mergeCell ref="A252:I252"/>
    <mergeCell ref="E253:G253"/>
    <mergeCell ref="H253:I253"/>
    <mergeCell ref="E254:G254"/>
    <mergeCell ref="H254:I254"/>
    <mergeCell ref="A255:I255"/>
    <mergeCell ref="E256:G256"/>
    <mergeCell ref="H256:I256"/>
    <mergeCell ref="E257:G257"/>
    <mergeCell ref="H257:I257"/>
    <mergeCell ref="A258:I258"/>
    <mergeCell ref="E259:G259"/>
    <mergeCell ref="H259:I259"/>
    <mergeCell ref="E260:G260"/>
    <mergeCell ref="H260:I260"/>
    <mergeCell ref="A261:I261"/>
    <mergeCell ref="A262:A263"/>
    <mergeCell ref="B262:B263"/>
    <mergeCell ref="C262:C263"/>
    <mergeCell ref="D262:E262"/>
    <mergeCell ref="F262:G263"/>
    <mergeCell ref="H262:I263"/>
    <mergeCell ref="J262:J263"/>
    <mergeCell ref="F264:G264"/>
    <mergeCell ref="H264:I264"/>
    <mergeCell ref="A265:I265"/>
    <mergeCell ref="A266:I266"/>
    <mergeCell ref="C267:J267"/>
    <mergeCell ref="A268:B268"/>
    <mergeCell ref="C268:F268"/>
    <mergeCell ref="I268:J268"/>
    <mergeCell ref="A269:A270"/>
    <mergeCell ref="B269:B270"/>
    <mergeCell ref="C269:C270"/>
    <mergeCell ref="D269:D270"/>
    <mergeCell ref="E269:G269"/>
    <mergeCell ref="H269:J269"/>
    <mergeCell ref="A273:I273"/>
    <mergeCell ref="H274:I274"/>
    <mergeCell ref="H275:I275"/>
    <mergeCell ref="H276:I276"/>
    <mergeCell ref="A277:I277"/>
    <mergeCell ref="A278:H278"/>
    <mergeCell ref="A279:I279"/>
    <mergeCell ref="A280:I280"/>
    <mergeCell ref="E281:G281"/>
    <mergeCell ref="H281:I281"/>
    <mergeCell ref="E282:G282"/>
    <mergeCell ref="H282:I282"/>
    <mergeCell ref="A283:I283"/>
    <mergeCell ref="E284:G284"/>
    <mergeCell ref="H284:I284"/>
    <mergeCell ref="E285:G285"/>
    <mergeCell ref="H285:I285"/>
    <mergeCell ref="A286:I286"/>
    <mergeCell ref="E287:G287"/>
    <mergeCell ref="H287:I287"/>
    <mergeCell ref="E288:G288"/>
    <mergeCell ref="H288:I288"/>
    <mergeCell ref="A289:I289"/>
    <mergeCell ref="A290:A291"/>
    <mergeCell ref="B290:B291"/>
    <mergeCell ref="C290:C291"/>
    <mergeCell ref="D290:E290"/>
    <mergeCell ref="F290:G291"/>
    <mergeCell ref="H290:I291"/>
    <mergeCell ref="J290:J291"/>
    <mergeCell ref="F292:G292"/>
    <mergeCell ref="H292:I292"/>
    <mergeCell ref="A293:I293"/>
    <mergeCell ref="A294:I294"/>
    <mergeCell ref="C295:J295"/>
    <mergeCell ref="A296:B296"/>
    <mergeCell ref="C296:F296"/>
    <mergeCell ref="I296:J296"/>
    <mergeCell ref="A297:A298"/>
    <mergeCell ref="B297:B298"/>
    <mergeCell ref="C297:C298"/>
    <mergeCell ref="D297:D298"/>
    <mergeCell ref="E297:G297"/>
    <mergeCell ref="H297:J297"/>
    <mergeCell ref="A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A309:I309"/>
    <mergeCell ref="A310:H310"/>
    <mergeCell ref="A311:I311"/>
    <mergeCell ref="A312:I312"/>
    <mergeCell ref="E313:G313"/>
    <mergeCell ref="H313:I313"/>
    <mergeCell ref="E314:G314"/>
    <mergeCell ref="H314:I314"/>
    <mergeCell ref="E315:G315"/>
    <mergeCell ref="H315:I315"/>
    <mergeCell ref="E316:G316"/>
    <mergeCell ref="H316:I316"/>
    <mergeCell ref="E317:G317"/>
    <mergeCell ref="H317:I317"/>
    <mergeCell ref="E318:G318"/>
    <mergeCell ref="H318:I318"/>
    <mergeCell ref="A319:I319"/>
    <mergeCell ref="E320:G320"/>
    <mergeCell ref="H320:I320"/>
    <mergeCell ref="E321:G321"/>
    <mergeCell ref="H321:I321"/>
    <mergeCell ref="A322:I322"/>
    <mergeCell ref="E323:G323"/>
    <mergeCell ref="H323:I323"/>
    <mergeCell ref="E324:G324"/>
    <mergeCell ref="H324:I324"/>
    <mergeCell ref="A325:I325"/>
    <mergeCell ref="A326:A327"/>
    <mergeCell ref="B326:B327"/>
    <mergeCell ref="C326:C327"/>
    <mergeCell ref="D326:E326"/>
    <mergeCell ref="F326:G327"/>
    <mergeCell ref="H326:I327"/>
    <mergeCell ref="J326:J327"/>
    <mergeCell ref="F328:G328"/>
    <mergeCell ref="H328:I328"/>
    <mergeCell ref="A329:I329"/>
    <mergeCell ref="A330:I330"/>
    <mergeCell ref="A331:F331"/>
  </mergeCells>
  <conditionalFormatting sqref="A1:J154 A155:H164 J155:J164 A165:J314 A315:E318 H315:H318 J315:J318 A319:J1048576">
    <cfRule type="containsErrors" priority="2" aboveAverage="0" equalAverage="0" bottom="0" percent="0" rank="0" text="" dxfId="49">
      <formula>ISERROR(A1)</formula>
    </cfRule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87" fitToWidth="1" fitToHeight="1" pageOrder="downThenOver" orientation="portrait" blackAndWhite="false" draft="false" cellComments="none" firstPageNumber="42" useFirstPageNumber="true" horizontalDpi="300" verticalDpi="300" copies="1"/>
  <headerFooter differentFirst="false" differentOddEven="false">
    <oddHeader/>
    <oddFooter>&amp;C&amp;P</oddFooter>
  </headerFooter>
  <rowBreaks count="10" manualBreakCount="10">
    <brk id="27" man="true" max="16383" min="0"/>
    <brk id="53" man="true" max="16383" min="0"/>
    <brk id="79" man="true" max="16383" min="0"/>
    <brk id="108" man="true" max="16383" min="0"/>
    <brk id="138" man="true" max="16383" min="0"/>
    <brk id="173" man="true" max="16383" min="0"/>
    <brk id="209" man="true" max="16383" min="0"/>
    <brk id="237" man="true" max="16383" min="0"/>
    <brk id="266" man="true" max="16383" min="0"/>
    <brk id="29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2022-07-05T20:26:48Z</dcterms:created>
  <dc:creator>SERP PMCOL M1</dc:creator>
  <dc:description/>
  <dc:language>pt-BR</dc:language>
  <cp:lastModifiedBy/>
  <cp:lastPrinted>2025-07-29T13:57:46Z</cp:lastPrinted>
  <dcterms:modified xsi:type="dcterms:W3CDTF">2025-09-29T17:36:08Z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